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/>
  <mc:AlternateContent xmlns:mc="http://schemas.openxmlformats.org/markup-compatibility/2006">
    <mc:Choice Requires="x15">
      <x15ac:absPath xmlns:x15ac="http://schemas.microsoft.com/office/spreadsheetml/2010/11/ac" url="C:\Users\daniela\Desktop\Jakubovany -  Výkaz výmer MŠ JAKUBOVANY\"/>
    </mc:Choice>
  </mc:AlternateContent>
  <xr:revisionPtr revIDLastSave="0" documentId="10_ncr:8100000_{F631674B-2DFB-441A-997D-BFAE167393B1}" xr6:coauthVersionLast="33" xr6:coauthVersionMax="33" xr10:uidLastSave="{00000000-0000-0000-0000-000000000000}"/>
  <bookViews>
    <workbookView xWindow="0" yWindow="0" windowWidth="19176" windowHeight="17760" firstSheet="3" activeTab="6" xr2:uid="{00000000-000D-0000-FFFF-FFFF00000000}"/>
  </bookViews>
  <sheets>
    <sheet name="Rekapitulácia stavby" sheetId="1" r:id="rId1"/>
    <sheet name="01 PA - Architektúra" sheetId="2" r:id="rId2"/>
    <sheet name="02UKA - Ústredné kúrenie" sheetId="3" r:id="rId3"/>
    <sheet name="03SP - Spevnené plochy" sheetId="4" r:id="rId4"/>
    <sheet name="01 - Architektúra" sheetId="5" r:id="rId5"/>
    <sheet name="02 - Ústredné kúrenie" sheetId="6" r:id="rId6"/>
    <sheet name="03 - Zdravotechnika" sheetId="7" r:id="rId7"/>
    <sheet name="04 - Dažďová kanalizácia" sheetId="8" r:id="rId8"/>
    <sheet name="05 - Silnoprúdové rozvody" sheetId="9" r:id="rId9"/>
    <sheet name="06 - Spevnené plochy" sheetId="10" r:id="rId10"/>
    <sheet name="03 DI - Detské ihrisko" sheetId="11" r:id="rId11"/>
  </sheets>
  <definedNames>
    <definedName name="_xlnm.Print_Titles" localSheetId="4">'01 - Architektúra'!$137:$137</definedName>
    <definedName name="_xlnm.Print_Titles" localSheetId="1">'01 PA - Architektúra'!$126:$126</definedName>
    <definedName name="_xlnm.Print_Titles" localSheetId="5">'02 - Ústredné kúrenie'!$124:$124</definedName>
    <definedName name="_xlnm.Print_Titles" localSheetId="2">'02UKA - Ústredné kúrenie'!$122:$122</definedName>
    <definedName name="_xlnm.Print_Titles" localSheetId="6">'03 - Zdravotechnika'!$123:$123</definedName>
    <definedName name="_xlnm.Print_Titles" localSheetId="10">'03 DI - Detské ihrisko'!$116:$116</definedName>
    <definedName name="_xlnm.Print_Titles" localSheetId="3">'03SP - Spevnené plochy'!$122:$122</definedName>
    <definedName name="_xlnm.Print_Titles" localSheetId="7">'04 - Dažďová kanalizácia'!$122:$122</definedName>
    <definedName name="_xlnm.Print_Titles" localSheetId="8">'05 - Silnoprúdové rozvody'!$125:$125</definedName>
    <definedName name="_xlnm.Print_Titles" localSheetId="9">'06 - Spevnené plochy'!$122:$122</definedName>
    <definedName name="_xlnm.Print_Titles" localSheetId="0">'Rekapitulácia stavby'!$85:$85</definedName>
    <definedName name="_xlnm.Print_Area" localSheetId="4">'01 - Architektúra'!$C$4:$Q$70,'01 - Architektúra'!$C$76:$Q$120,'01 - Architektúra'!$C$126:$Q$273</definedName>
    <definedName name="_xlnm.Print_Area" localSheetId="1">'01 PA - Architektúra'!$C$4:$Q$70,'01 PA - Architektúra'!$C$76:$Q$109,'01 PA - Architektúra'!$C$115:$Q$165</definedName>
    <definedName name="_xlnm.Print_Area" localSheetId="5">'02 - Ústredné kúrenie'!$C$4:$Q$70,'02 - Ústredné kúrenie'!$C$76:$Q$107,'02 - Ústredné kúrenie'!$C$113:$Q$201</definedName>
    <definedName name="_xlnm.Print_Area" localSheetId="2">'02UKA - Ústredné kúrenie'!$C$4:$Q$70,'02UKA - Ústredné kúrenie'!$C$76:$Q$105,'02UKA - Ústredné kúrenie'!$C$111:$Q$152</definedName>
    <definedName name="_xlnm.Print_Area" localSheetId="6">'03 - Zdravotechnika'!$C$4:$Q$70,'03 - Zdravotechnika'!$C$76:$Q$106,'03 - Zdravotechnika'!$C$112:$Q$197</definedName>
    <definedName name="_xlnm.Print_Area" localSheetId="10">'03 DI - Detské ihrisko'!$C$4:$Q$70,'03 DI - Detské ihrisko'!$C$76:$Q$100,'03 DI - Detské ihrisko'!$C$106:$Q$126</definedName>
    <definedName name="_xlnm.Print_Area" localSheetId="3">'03SP - Spevnené plochy'!$C$4:$Q$70,'03SP - Spevnené plochy'!$C$76:$Q$105,'03SP - Spevnené plochy'!$C$111:$Q$138</definedName>
    <definedName name="_xlnm.Print_Area" localSheetId="7">'04 - Dažďová kanalizácia'!$C$4:$Q$70,'04 - Dažďová kanalizácia'!$C$76:$Q$105,'04 - Dažďová kanalizácia'!$C$111:$Q$148</definedName>
    <definedName name="_xlnm.Print_Area" localSheetId="8">'05 - Silnoprúdové rozvody'!$C$4:$Q$70,'05 - Silnoprúdové rozvody'!$C$76:$Q$108,'05 - Silnoprúdové rozvody'!$C$114:$Q$175</definedName>
    <definedName name="_xlnm.Print_Area" localSheetId="9">'06 - Spevnené plochy'!$C$4:$Q$70,'06 - Spevnené plochy'!$C$76:$Q$105,'06 - Spevnené plochy'!$C$111:$Q$138</definedName>
    <definedName name="_xlnm.Print_Area" localSheetId="0">'Rekapitulácia stavby'!$C$4:$AP$70,'Rekapitulácia stavby'!$C$76:$AP$107</definedName>
  </definedNames>
  <calcPr calcId="162913"/>
</workbook>
</file>

<file path=xl/calcChain.xml><?xml version="1.0" encoding="utf-8"?>
<calcChain xmlns="http://schemas.openxmlformats.org/spreadsheetml/2006/main">
  <c r="N126" i="11" l="1"/>
  <c r="AY99" i="1"/>
  <c r="AX99" i="1"/>
  <c r="BI125" i="11"/>
  <c r="BH125" i="11"/>
  <c r="BG125" i="11"/>
  <c r="BE125" i="11"/>
  <c r="AA125" i="11"/>
  <c r="Y125" i="11"/>
  <c r="W125" i="11"/>
  <c r="BK125" i="11"/>
  <c r="N125" i="11"/>
  <c r="BF125" i="11" s="1"/>
  <c r="BI124" i="11"/>
  <c r="BH124" i="11"/>
  <c r="BG124" i="11"/>
  <c r="BF124" i="11"/>
  <c r="BE124" i="11"/>
  <c r="AA124" i="11"/>
  <c r="Y124" i="11"/>
  <c r="W124" i="11"/>
  <c r="BK124" i="11"/>
  <c r="N124" i="11"/>
  <c r="BI123" i="11"/>
  <c r="BH123" i="11"/>
  <c r="BG123" i="11"/>
  <c r="BE123" i="11"/>
  <c r="AA123" i="11"/>
  <c r="Y123" i="11"/>
  <c r="W123" i="11"/>
  <c r="BK123" i="11"/>
  <c r="N123" i="11"/>
  <c r="BF123" i="11" s="1"/>
  <c r="BI122" i="11"/>
  <c r="BH122" i="11"/>
  <c r="BG122" i="11"/>
  <c r="BF122" i="11"/>
  <c r="BE122" i="11"/>
  <c r="AA122" i="11"/>
  <c r="Y122" i="11"/>
  <c r="W122" i="11"/>
  <c r="BK122" i="11"/>
  <c r="N122" i="11"/>
  <c r="BI121" i="11"/>
  <c r="BH121" i="11"/>
  <c r="BG121" i="11"/>
  <c r="BE121" i="11"/>
  <c r="AA121" i="11"/>
  <c r="Y121" i="11"/>
  <c r="W121" i="11"/>
  <c r="BK121" i="11"/>
  <c r="N121" i="11"/>
  <c r="BF121" i="11" s="1"/>
  <c r="BI120" i="11"/>
  <c r="BH120" i="11"/>
  <c r="BG120" i="11"/>
  <c r="BE120" i="11"/>
  <c r="AA120" i="11"/>
  <c r="Y120" i="11"/>
  <c r="W120" i="11"/>
  <c r="BK120" i="11"/>
  <c r="N120" i="11"/>
  <c r="BF120" i="11" s="1"/>
  <c r="M113" i="11"/>
  <c r="F113" i="11"/>
  <c r="F111" i="11"/>
  <c r="F109" i="11"/>
  <c r="BI98" i="11"/>
  <c r="BH98" i="11"/>
  <c r="BG98" i="11"/>
  <c r="BE98" i="11"/>
  <c r="BI97" i="11"/>
  <c r="BH97" i="11"/>
  <c r="BG97" i="11"/>
  <c r="BE97" i="11"/>
  <c r="BI96" i="11"/>
  <c r="BH96" i="11"/>
  <c r="BG96" i="11"/>
  <c r="BE96" i="11"/>
  <c r="BI95" i="11"/>
  <c r="BH95" i="11"/>
  <c r="BG95" i="11"/>
  <c r="BE95" i="11"/>
  <c r="BI94" i="11"/>
  <c r="BH94" i="11"/>
  <c r="BG94" i="11"/>
  <c r="BE94" i="11"/>
  <c r="BI93" i="11"/>
  <c r="BH93" i="11"/>
  <c r="BG93" i="11"/>
  <c r="BE93" i="11"/>
  <c r="M83" i="11"/>
  <c r="F83" i="11"/>
  <c r="F81" i="11"/>
  <c r="F79" i="11"/>
  <c r="O21" i="11"/>
  <c r="E21" i="11"/>
  <c r="O20" i="11"/>
  <c r="O15" i="11"/>
  <c r="E15" i="11"/>
  <c r="F114" i="11" s="1"/>
  <c r="O14" i="11"/>
  <c r="O9" i="11"/>
  <c r="M111" i="11" s="1"/>
  <c r="F6" i="11"/>
  <c r="F108" i="11" s="1"/>
  <c r="N138" i="10"/>
  <c r="AY98" i="1"/>
  <c r="AX98" i="1"/>
  <c r="BI137" i="10"/>
  <c r="BH137" i="10"/>
  <c r="BG137" i="10"/>
  <c r="BE137" i="10"/>
  <c r="AA137" i="10"/>
  <c r="AA136" i="10" s="1"/>
  <c r="Y137" i="10"/>
  <c r="Y136" i="10" s="1"/>
  <c r="W137" i="10"/>
  <c r="W136" i="10" s="1"/>
  <c r="BK137" i="10"/>
  <c r="BK136" i="10" s="1"/>
  <c r="N136" i="10" s="1"/>
  <c r="N95" i="10" s="1"/>
  <c r="N137" i="10"/>
  <c r="BF137" i="10" s="1"/>
  <c r="BI135" i="10"/>
  <c r="BH135" i="10"/>
  <c r="BG135" i="10"/>
  <c r="BE135" i="10"/>
  <c r="AA135" i="10"/>
  <c r="Y135" i="10"/>
  <c r="W135" i="10"/>
  <c r="BK135" i="10"/>
  <c r="N135" i="10"/>
  <c r="BF135" i="10" s="1"/>
  <c r="BI134" i="10"/>
  <c r="BH134" i="10"/>
  <c r="BG134" i="10"/>
  <c r="BE134" i="10"/>
  <c r="AA134" i="10"/>
  <c r="Y134" i="10"/>
  <c r="Y133" i="10" s="1"/>
  <c r="W134" i="10"/>
  <c r="BK134" i="10"/>
  <c r="N134" i="10"/>
  <c r="BF134" i="10" s="1"/>
  <c r="BI132" i="10"/>
  <c r="BH132" i="10"/>
  <c r="BG132" i="10"/>
  <c r="BE132" i="10"/>
  <c r="AA132" i="10"/>
  <c r="Y132" i="10"/>
  <c r="W132" i="10"/>
  <c r="BK132" i="10"/>
  <c r="N132" i="10"/>
  <c r="BF132" i="10" s="1"/>
  <c r="BI131" i="10"/>
  <c r="BH131" i="10"/>
  <c r="BG131" i="10"/>
  <c r="BF131" i="10"/>
  <c r="BE131" i="10"/>
  <c r="AA131" i="10"/>
  <c r="Y131" i="10"/>
  <c r="W131" i="10"/>
  <c r="BK131" i="10"/>
  <c r="N131" i="10"/>
  <c r="BI129" i="10"/>
  <c r="BH129" i="10"/>
  <c r="BG129" i="10"/>
  <c r="BE129" i="10"/>
  <c r="AA129" i="10"/>
  <c r="AA128" i="10" s="1"/>
  <c r="Y129" i="10"/>
  <c r="Y128" i="10" s="1"/>
  <c r="W129" i="10"/>
  <c r="W128" i="10" s="1"/>
  <c r="BK129" i="10"/>
  <c r="BK128" i="10" s="1"/>
  <c r="N128" i="10" s="1"/>
  <c r="N92" i="10" s="1"/>
  <c r="N129" i="10"/>
  <c r="BF129" i="10" s="1"/>
  <c r="BI127" i="10"/>
  <c r="BH127" i="10"/>
  <c r="BG127" i="10"/>
  <c r="BE127" i="10"/>
  <c r="AA127" i="10"/>
  <c r="Y127" i="10"/>
  <c r="W127" i="10"/>
  <c r="BK127" i="10"/>
  <c r="N127" i="10"/>
  <c r="BF127" i="10" s="1"/>
  <c r="BI126" i="10"/>
  <c r="BH126" i="10"/>
  <c r="BG126" i="10"/>
  <c r="BE126" i="10"/>
  <c r="AA126" i="10"/>
  <c r="Y126" i="10"/>
  <c r="W126" i="10"/>
  <c r="W125" i="10" s="1"/>
  <c r="BK126" i="10"/>
  <c r="N126" i="10"/>
  <c r="BF126" i="10" s="1"/>
  <c r="M119" i="10"/>
  <c r="F119" i="10"/>
  <c r="F117" i="10"/>
  <c r="F115" i="10"/>
  <c r="BI103" i="10"/>
  <c r="BH103" i="10"/>
  <c r="BG103" i="10"/>
  <c r="BE103" i="10"/>
  <c r="BI102" i="10"/>
  <c r="BH102" i="10"/>
  <c r="BG102" i="10"/>
  <c r="BE102" i="10"/>
  <c r="BI101" i="10"/>
  <c r="BH101" i="10"/>
  <c r="BG101" i="10"/>
  <c r="BE101" i="10"/>
  <c r="BI100" i="10"/>
  <c r="BH100" i="10"/>
  <c r="BG100" i="10"/>
  <c r="BE100" i="10"/>
  <c r="BI99" i="10"/>
  <c r="BH99" i="10"/>
  <c r="BG99" i="10"/>
  <c r="BE99" i="10"/>
  <c r="BI98" i="10"/>
  <c r="BH98" i="10"/>
  <c r="BG98" i="10"/>
  <c r="BE98" i="10"/>
  <c r="M84" i="10"/>
  <c r="F84" i="10"/>
  <c r="F82" i="10"/>
  <c r="F80" i="10"/>
  <c r="O22" i="10"/>
  <c r="E22" i="10"/>
  <c r="O21" i="10"/>
  <c r="O16" i="10"/>
  <c r="E16" i="10"/>
  <c r="F120" i="10" s="1"/>
  <c r="O15" i="10"/>
  <c r="O10" i="10"/>
  <c r="M117" i="10" s="1"/>
  <c r="F6" i="10"/>
  <c r="F78" i="10" s="1"/>
  <c r="N175" i="9"/>
  <c r="AY97" i="1"/>
  <c r="AX97" i="1"/>
  <c r="BI174" i="9"/>
  <c r="BH174" i="9"/>
  <c r="BG174" i="9"/>
  <c r="BE174" i="9"/>
  <c r="AA174" i="9"/>
  <c r="Y174" i="9"/>
  <c r="W174" i="9"/>
  <c r="BK174" i="9"/>
  <c r="N174" i="9"/>
  <c r="BF174" i="9" s="1"/>
  <c r="BI173" i="9"/>
  <c r="BH173" i="9"/>
  <c r="BG173" i="9"/>
  <c r="BE173" i="9"/>
  <c r="AA173" i="9"/>
  <c r="Y173" i="9"/>
  <c r="W173" i="9"/>
  <c r="BK173" i="9"/>
  <c r="N173" i="9"/>
  <c r="BF173" i="9" s="1"/>
  <c r="BI172" i="9"/>
  <c r="BH172" i="9"/>
  <c r="BG172" i="9"/>
  <c r="BE172" i="9"/>
  <c r="AA172" i="9"/>
  <c r="Y172" i="9"/>
  <c r="W172" i="9"/>
  <c r="BK172" i="9"/>
  <c r="N172" i="9"/>
  <c r="BF172" i="9" s="1"/>
  <c r="BI171" i="9"/>
  <c r="BH171" i="9"/>
  <c r="BG171" i="9"/>
  <c r="BE171" i="9"/>
  <c r="AA171" i="9"/>
  <c r="Y171" i="9"/>
  <c r="W171" i="9"/>
  <c r="BK171" i="9"/>
  <c r="N171" i="9"/>
  <c r="BF171" i="9" s="1"/>
  <c r="BI170" i="9"/>
  <c r="BH170" i="9"/>
  <c r="BG170" i="9"/>
  <c r="BE170" i="9"/>
  <c r="AA170" i="9"/>
  <c r="Y170" i="9"/>
  <c r="W170" i="9"/>
  <c r="BK170" i="9"/>
  <c r="N170" i="9"/>
  <c r="BF170" i="9" s="1"/>
  <c r="BI168" i="9"/>
  <c r="BH168" i="9"/>
  <c r="BG168" i="9"/>
  <c r="BF168" i="9"/>
  <c r="BE168" i="9"/>
  <c r="AA168" i="9"/>
  <c r="Y168" i="9"/>
  <c r="W168" i="9"/>
  <c r="BK168" i="9"/>
  <c r="N168" i="9"/>
  <c r="BI167" i="9"/>
  <c r="BH167" i="9"/>
  <c r="BG167" i="9"/>
  <c r="BE167" i="9"/>
  <c r="AA167" i="9"/>
  <c r="Y167" i="9"/>
  <c r="W167" i="9"/>
  <c r="BK167" i="9"/>
  <c r="N167" i="9"/>
  <c r="BF167" i="9" s="1"/>
  <c r="BI166" i="9"/>
  <c r="BH166" i="9"/>
  <c r="BG166" i="9"/>
  <c r="BE166" i="9"/>
  <c r="AA166" i="9"/>
  <c r="Y166" i="9"/>
  <c r="W166" i="9"/>
  <c r="BK166" i="9"/>
  <c r="N166" i="9"/>
  <c r="BF166" i="9" s="1"/>
  <c r="BI165" i="9"/>
  <c r="BH165" i="9"/>
  <c r="BG165" i="9"/>
  <c r="BE165" i="9"/>
  <c r="AA165" i="9"/>
  <c r="Y165" i="9"/>
  <c r="W165" i="9"/>
  <c r="BK165" i="9"/>
  <c r="N165" i="9"/>
  <c r="BF165" i="9" s="1"/>
  <c r="BI164" i="9"/>
  <c r="BH164" i="9"/>
  <c r="BG164" i="9"/>
  <c r="BE164" i="9"/>
  <c r="AA164" i="9"/>
  <c r="Y164" i="9"/>
  <c r="W164" i="9"/>
  <c r="BK164" i="9"/>
  <c r="N164" i="9"/>
  <c r="BF164" i="9" s="1"/>
  <c r="BI163" i="9"/>
  <c r="BH163" i="9"/>
  <c r="BG163" i="9"/>
  <c r="BE163" i="9"/>
  <c r="AA163" i="9"/>
  <c r="Y163" i="9"/>
  <c r="W163" i="9"/>
  <c r="BK163" i="9"/>
  <c r="N163" i="9"/>
  <c r="BF163" i="9" s="1"/>
  <c r="BI162" i="9"/>
  <c r="BH162" i="9"/>
  <c r="BG162" i="9"/>
  <c r="BF162" i="9"/>
  <c r="BE162" i="9"/>
  <c r="AA162" i="9"/>
  <c r="Y162" i="9"/>
  <c r="W162" i="9"/>
  <c r="BK162" i="9"/>
  <c r="N162" i="9"/>
  <c r="BI161" i="9"/>
  <c r="BH161" i="9"/>
  <c r="BG161" i="9"/>
  <c r="BE161" i="9"/>
  <c r="AA161" i="9"/>
  <c r="Y161" i="9"/>
  <c r="W161" i="9"/>
  <c r="BK161" i="9"/>
  <c r="N161" i="9"/>
  <c r="BF161" i="9" s="1"/>
  <c r="BI159" i="9"/>
  <c r="BH159" i="9"/>
  <c r="BG159" i="9"/>
  <c r="BE159" i="9"/>
  <c r="AA159" i="9"/>
  <c r="Y159" i="9"/>
  <c r="W159" i="9"/>
  <c r="BK159" i="9"/>
  <c r="N159" i="9"/>
  <c r="BF159" i="9" s="1"/>
  <c r="BI158" i="9"/>
  <c r="BH158" i="9"/>
  <c r="BG158" i="9"/>
  <c r="BF158" i="9"/>
  <c r="BE158" i="9"/>
  <c r="AA158" i="9"/>
  <c r="Y158" i="9"/>
  <c r="W158" i="9"/>
  <c r="BK158" i="9"/>
  <c r="N158" i="9"/>
  <c r="BI157" i="9"/>
  <c r="BH157" i="9"/>
  <c r="BG157" i="9"/>
  <c r="BE157" i="9"/>
  <c r="AA157" i="9"/>
  <c r="Y157" i="9"/>
  <c r="W157" i="9"/>
  <c r="BK157" i="9"/>
  <c r="N157" i="9"/>
  <c r="BF157" i="9" s="1"/>
  <c r="BI156" i="9"/>
  <c r="BH156" i="9"/>
  <c r="BG156" i="9"/>
  <c r="BE156" i="9"/>
  <c r="AA156" i="9"/>
  <c r="Y156" i="9"/>
  <c r="W156" i="9"/>
  <c r="BK156" i="9"/>
  <c r="N156" i="9"/>
  <c r="BF156" i="9" s="1"/>
  <c r="BI155" i="9"/>
  <c r="BH155" i="9"/>
  <c r="BG155" i="9"/>
  <c r="BE155" i="9"/>
  <c r="AA155" i="9"/>
  <c r="Y155" i="9"/>
  <c r="W155" i="9"/>
  <c r="BK155" i="9"/>
  <c r="N155" i="9"/>
  <c r="BF155" i="9" s="1"/>
  <c r="BI153" i="9"/>
  <c r="BH153" i="9"/>
  <c r="BG153" i="9"/>
  <c r="BE153" i="9"/>
  <c r="AA153" i="9"/>
  <c r="Y153" i="9"/>
  <c r="W153" i="9"/>
  <c r="BK153" i="9"/>
  <c r="N153" i="9"/>
  <c r="BF153" i="9" s="1"/>
  <c r="BI152" i="9"/>
  <c r="BH152" i="9"/>
  <c r="BG152" i="9"/>
  <c r="BE152" i="9"/>
  <c r="AA152" i="9"/>
  <c r="Y152" i="9"/>
  <c r="Y150" i="9" s="1"/>
  <c r="W152" i="9"/>
  <c r="BK152" i="9"/>
  <c r="N152" i="9"/>
  <c r="BF152" i="9" s="1"/>
  <c r="BI151" i="9"/>
  <c r="BH151" i="9"/>
  <c r="BG151" i="9"/>
  <c r="BE151" i="9"/>
  <c r="AA151" i="9"/>
  <c r="Y151" i="9"/>
  <c r="W151" i="9"/>
  <c r="BK151" i="9"/>
  <c r="N151" i="9"/>
  <c r="BF151" i="9" s="1"/>
  <c r="BI149" i="9"/>
  <c r="BH149" i="9"/>
  <c r="BG149" i="9"/>
  <c r="BE149" i="9"/>
  <c r="AA149" i="9"/>
  <c r="Y149" i="9"/>
  <c r="W149" i="9"/>
  <c r="BK149" i="9"/>
  <c r="N149" i="9"/>
  <c r="BF149" i="9" s="1"/>
  <c r="BI148" i="9"/>
  <c r="BH148" i="9"/>
  <c r="BG148" i="9"/>
  <c r="BE148" i="9"/>
  <c r="AA148" i="9"/>
  <c r="Y148" i="9"/>
  <c r="W148" i="9"/>
  <c r="BK148" i="9"/>
  <c r="N148" i="9"/>
  <c r="BF148" i="9" s="1"/>
  <c r="BI147" i="9"/>
  <c r="BH147" i="9"/>
  <c r="BG147" i="9"/>
  <c r="BE147" i="9"/>
  <c r="AA147" i="9"/>
  <c r="Y147" i="9"/>
  <c r="W147" i="9"/>
  <c r="BK147" i="9"/>
  <c r="N147" i="9"/>
  <c r="BF147" i="9" s="1"/>
  <c r="BI146" i="9"/>
  <c r="BH146" i="9"/>
  <c r="BG146" i="9"/>
  <c r="BE146" i="9"/>
  <c r="AA146" i="9"/>
  <c r="Y146" i="9"/>
  <c r="W146" i="9"/>
  <c r="BK146" i="9"/>
  <c r="N146" i="9"/>
  <c r="BF146" i="9" s="1"/>
  <c r="BI145" i="9"/>
  <c r="BH145" i="9"/>
  <c r="BG145" i="9"/>
  <c r="BE145" i="9"/>
  <c r="AA145" i="9"/>
  <c r="Y145" i="9"/>
  <c r="W145" i="9"/>
  <c r="BK145" i="9"/>
  <c r="N145" i="9"/>
  <c r="BF145" i="9" s="1"/>
  <c r="BI144" i="9"/>
  <c r="BH144" i="9"/>
  <c r="BG144" i="9"/>
  <c r="BE144" i="9"/>
  <c r="AA144" i="9"/>
  <c r="Y144" i="9"/>
  <c r="W144" i="9"/>
  <c r="BK144" i="9"/>
  <c r="N144" i="9"/>
  <c r="BF144" i="9" s="1"/>
  <c r="BI143" i="9"/>
  <c r="BH143" i="9"/>
  <c r="BG143" i="9"/>
  <c r="BE143" i="9"/>
  <c r="AA143" i="9"/>
  <c r="Y143" i="9"/>
  <c r="W143" i="9"/>
  <c r="BK143" i="9"/>
  <c r="N143" i="9"/>
  <c r="BF143" i="9" s="1"/>
  <c r="BI142" i="9"/>
  <c r="BH142" i="9"/>
  <c r="BG142" i="9"/>
  <c r="BE142" i="9"/>
  <c r="AA142" i="9"/>
  <c r="Y142" i="9"/>
  <c r="W142" i="9"/>
  <c r="BK142" i="9"/>
  <c r="N142" i="9"/>
  <c r="BF142" i="9" s="1"/>
  <c r="BI140" i="9"/>
  <c r="BH140" i="9"/>
  <c r="BG140" i="9"/>
  <c r="BF140" i="9"/>
  <c r="BE140" i="9"/>
  <c r="AA140" i="9"/>
  <c r="Y140" i="9"/>
  <c r="W140" i="9"/>
  <c r="BK140" i="9"/>
  <c r="N140" i="9"/>
  <c r="BI139" i="9"/>
  <c r="BH139" i="9"/>
  <c r="BG139" i="9"/>
  <c r="BE139" i="9"/>
  <c r="AA139" i="9"/>
  <c r="Y139" i="9"/>
  <c r="W139" i="9"/>
  <c r="BK139" i="9"/>
  <c r="N139" i="9"/>
  <c r="BF139" i="9" s="1"/>
  <c r="BI137" i="9"/>
  <c r="BH137" i="9"/>
  <c r="BG137" i="9"/>
  <c r="BE137" i="9"/>
  <c r="AA137" i="9"/>
  <c r="Y137" i="9"/>
  <c r="W137" i="9"/>
  <c r="BK137" i="9"/>
  <c r="N137" i="9"/>
  <c r="BF137" i="9" s="1"/>
  <c r="BI136" i="9"/>
  <c r="BH136" i="9"/>
  <c r="BG136" i="9"/>
  <c r="BE136" i="9"/>
  <c r="AA136" i="9"/>
  <c r="Y136" i="9"/>
  <c r="W136" i="9"/>
  <c r="W135" i="9" s="1"/>
  <c r="BK136" i="9"/>
  <c r="BK135" i="9" s="1"/>
  <c r="N135" i="9" s="1"/>
  <c r="N92" i="9" s="1"/>
  <c r="N136" i="9"/>
  <c r="BF136" i="9" s="1"/>
  <c r="BI134" i="9"/>
  <c r="BH134" i="9"/>
  <c r="BG134" i="9"/>
  <c r="BE134" i="9"/>
  <c r="AA134" i="9"/>
  <c r="Y134" i="9"/>
  <c r="W134" i="9"/>
  <c r="BK134" i="9"/>
  <c r="N134" i="9"/>
  <c r="BF134" i="9" s="1"/>
  <c r="BI133" i="9"/>
  <c r="BH133" i="9"/>
  <c r="BG133" i="9"/>
  <c r="BE133" i="9"/>
  <c r="AA133" i="9"/>
  <c r="Y133" i="9"/>
  <c r="W133" i="9"/>
  <c r="BK133" i="9"/>
  <c r="N133" i="9"/>
  <c r="BF133" i="9" s="1"/>
  <c r="BI132" i="9"/>
  <c r="BH132" i="9"/>
  <c r="BG132" i="9"/>
  <c r="BE132" i="9"/>
  <c r="AA132" i="9"/>
  <c r="Y132" i="9"/>
  <c r="W132" i="9"/>
  <c r="BK132" i="9"/>
  <c r="N132" i="9"/>
  <c r="BF132" i="9" s="1"/>
  <c r="BI131" i="9"/>
  <c r="BH131" i="9"/>
  <c r="BG131" i="9"/>
  <c r="BF131" i="9"/>
  <c r="BE131" i="9"/>
  <c r="AA131" i="9"/>
  <c r="Y131" i="9"/>
  <c r="W131" i="9"/>
  <c r="BK131" i="9"/>
  <c r="N131" i="9"/>
  <c r="BI130" i="9"/>
  <c r="BH130" i="9"/>
  <c r="BG130" i="9"/>
  <c r="BE130" i="9"/>
  <c r="AA130" i="9"/>
  <c r="Y130" i="9"/>
  <c r="W130" i="9"/>
  <c r="BK130" i="9"/>
  <c r="N130" i="9"/>
  <c r="BF130" i="9" s="1"/>
  <c r="BI129" i="9"/>
  <c r="BH129" i="9"/>
  <c r="BG129" i="9"/>
  <c r="BF129" i="9"/>
  <c r="BE129" i="9"/>
  <c r="AA129" i="9"/>
  <c r="Y129" i="9"/>
  <c r="W129" i="9"/>
  <c r="BK129" i="9"/>
  <c r="N129" i="9"/>
  <c r="F120" i="9"/>
  <c r="F118" i="9"/>
  <c r="BI106" i="9"/>
  <c r="BH106" i="9"/>
  <c r="BG106" i="9"/>
  <c r="BE106" i="9"/>
  <c r="BI105" i="9"/>
  <c r="BH105" i="9"/>
  <c r="BG105" i="9"/>
  <c r="BE105" i="9"/>
  <c r="BI104" i="9"/>
  <c r="BH104" i="9"/>
  <c r="BG104" i="9"/>
  <c r="BE104" i="9"/>
  <c r="BI103" i="9"/>
  <c r="BH103" i="9"/>
  <c r="BG103" i="9"/>
  <c r="BE103" i="9"/>
  <c r="BI102" i="9"/>
  <c r="BH102" i="9"/>
  <c r="BG102" i="9"/>
  <c r="BE102" i="9"/>
  <c r="BI101" i="9"/>
  <c r="BH101" i="9"/>
  <c r="BG101" i="9"/>
  <c r="BE101" i="9"/>
  <c r="F82" i="9"/>
  <c r="F80" i="9"/>
  <c r="O22" i="9"/>
  <c r="E22" i="9"/>
  <c r="M123" i="9" s="1"/>
  <c r="O21" i="9"/>
  <c r="O19" i="9"/>
  <c r="E19" i="9"/>
  <c r="M122" i="9" s="1"/>
  <c r="O18" i="9"/>
  <c r="O16" i="9"/>
  <c r="E16" i="9"/>
  <c r="F123" i="9" s="1"/>
  <c r="O15" i="9"/>
  <c r="O13" i="9"/>
  <c r="E13" i="9"/>
  <c r="F84" i="9" s="1"/>
  <c r="O12" i="9"/>
  <c r="O10" i="9"/>
  <c r="M82" i="9" s="1"/>
  <c r="F6" i="9"/>
  <c r="F78" i="9" s="1"/>
  <c r="N148" i="8"/>
  <c r="AY96" i="1"/>
  <c r="AX96" i="1"/>
  <c r="BI147" i="8"/>
  <c r="BH147" i="8"/>
  <c r="BG147" i="8"/>
  <c r="BE147" i="8"/>
  <c r="AA147" i="8"/>
  <c r="Y147" i="8"/>
  <c r="W147" i="8"/>
  <c r="BK147" i="8"/>
  <c r="N147" i="8"/>
  <c r="BF147" i="8" s="1"/>
  <c r="BI146" i="8"/>
  <c r="BH146" i="8"/>
  <c r="BG146" i="8"/>
  <c r="BF146" i="8"/>
  <c r="BE146" i="8"/>
  <c r="AA146" i="8"/>
  <c r="Y146" i="8"/>
  <c r="W146" i="8"/>
  <c r="BK146" i="8"/>
  <c r="N146" i="8"/>
  <c r="BI145" i="8"/>
  <c r="BH145" i="8"/>
  <c r="BG145" i="8"/>
  <c r="BE145" i="8"/>
  <c r="AA145" i="8"/>
  <c r="Y145" i="8"/>
  <c r="W145" i="8"/>
  <c r="BK145" i="8"/>
  <c r="N145" i="8"/>
  <c r="BF145" i="8" s="1"/>
  <c r="BI144" i="8"/>
  <c r="BH144" i="8"/>
  <c r="BG144" i="8"/>
  <c r="BE144" i="8"/>
  <c r="AA144" i="8"/>
  <c r="Y144" i="8"/>
  <c r="W144" i="8"/>
  <c r="BK144" i="8"/>
  <c r="N144" i="8"/>
  <c r="BF144" i="8" s="1"/>
  <c r="BI141" i="8"/>
  <c r="BH141" i="8"/>
  <c r="BG141" i="8"/>
  <c r="BE141" i="8"/>
  <c r="AA141" i="8"/>
  <c r="Y141" i="8"/>
  <c r="W141" i="8"/>
  <c r="BK141" i="8"/>
  <c r="N141" i="8"/>
  <c r="BF141" i="8" s="1"/>
  <c r="BI140" i="8"/>
  <c r="BH140" i="8"/>
  <c r="BG140" i="8"/>
  <c r="BE140" i="8"/>
  <c r="AA140" i="8"/>
  <c r="Y140" i="8"/>
  <c r="W140" i="8"/>
  <c r="BK140" i="8"/>
  <c r="N140" i="8"/>
  <c r="BF140" i="8" s="1"/>
  <c r="BI139" i="8"/>
  <c r="BH139" i="8"/>
  <c r="BG139" i="8"/>
  <c r="BE139" i="8"/>
  <c r="AA139" i="8"/>
  <c r="Y139" i="8"/>
  <c r="W139" i="8"/>
  <c r="BK139" i="8"/>
  <c r="N139" i="8"/>
  <c r="BF139" i="8" s="1"/>
  <c r="BI138" i="8"/>
  <c r="BH138" i="8"/>
  <c r="BG138" i="8"/>
  <c r="BE138" i="8"/>
  <c r="AA138" i="8"/>
  <c r="Y138" i="8"/>
  <c r="W138" i="8"/>
  <c r="BK138" i="8"/>
  <c r="N138" i="8"/>
  <c r="BF138" i="8" s="1"/>
  <c r="BI136" i="8"/>
  <c r="BH136" i="8"/>
  <c r="BG136" i="8"/>
  <c r="BE136" i="8"/>
  <c r="AA136" i="8"/>
  <c r="Y136" i="8"/>
  <c r="W136" i="8"/>
  <c r="BK136" i="8"/>
  <c r="N136" i="8"/>
  <c r="BF136" i="8" s="1"/>
  <c r="BI135" i="8"/>
  <c r="BH135" i="8"/>
  <c r="BG135" i="8"/>
  <c r="BE135" i="8"/>
  <c r="AA135" i="8"/>
  <c r="AA134" i="8" s="1"/>
  <c r="Y135" i="8"/>
  <c r="Y134" i="8" s="1"/>
  <c r="W135" i="8"/>
  <c r="BK135" i="8"/>
  <c r="N135" i="8"/>
  <c r="BF135" i="8" s="1"/>
  <c r="BI133" i="8"/>
  <c r="BH133" i="8"/>
  <c r="BG133" i="8"/>
  <c r="BE133" i="8"/>
  <c r="AA133" i="8"/>
  <c r="Y133" i="8"/>
  <c r="W133" i="8"/>
  <c r="BK133" i="8"/>
  <c r="N133" i="8"/>
  <c r="BF133" i="8" s="1"/>
  <c r="BI132" i="8"/>
  <c r="BH132" i="8"/>
  <c r="BG132" i="8"/>
  <c r="BF132" i="8"/>
  <c r="BE132" i="8"/>
  <c r="AA132" i="8"/>
  <c r="Y132" i="8"/>
  <c r="W132" i="8"/>
  <c r="BK132" i="8"/>
  <c r="N132" i="8"/>
  <c r="BI131" i="8"/>
  <c r="BH131" i="8"/>
  <c r="BG131" i="8"/>
  <c r="BE131" i="8"/>
  <c r="AA131" i="8"/>
  <c r="Y131" i="8"/>
  <c r="W131" i="8"/>
  <c r="BK131" i="8"/>
  <c r="N131" i="8"/>
  <c r="BF131" i="8" s="1"/>
  <c r="BI130" i="8"/>
  <c r="BH130" i="8"/>
  <c r="BG130" i="8"/>
  <c r="BE130" i="8"/>
  <c r="AA130" i="8"/>
  <c r="Y130" i="8"/>
  <c r="W130" i="8"/>
  <c r="BK130" i="8"/>
  <c r="N130" i="8"/>
  <c r="BF130" i="8" s="1"/>
  <c r="BI129" i="8"/>
  <c r="BH129" i="8"/>
  <c r="BG129" i="8"/>
  <c r="BE129" i="8"/>
  <c r="AA129" i="8"/>
  <c r="Y129" i="8"/>
  <c r="W129" i="8"/>
  <c r="BK129" i="8"/>
  <c r="N129" i="8"/>
  <c r="BF129" i="8" s="1"/>
  <c r="BI128" i="8"/>
  <c r="BH128" i="8"/>
  <c r="BG128" i="8"/>
  <c r="BE128" i="8"/>
  <c r="AA128" i="8"/>
  <c r="Y128" i="8"/>
  <c r="W128" i="8"/>
  <c r="BK128" i="8"/>
  <c r="N128" i="8"/>
  <c r="BF128" i="8" s="1"/>
  <c r="BI127" i="8"/>
  <c r="BH127" i="8"/>
  <c r="BG127" i="8"/>
  <c r="BE127" i="8"/>
  <c r="AA127" i="8"/>
  <c r="Y127" i="8"/>
  <c r="W127" i="8"/>
  <c r="BK127" i="8"/>
  <c r="N127" i="8"/>
  <c r="BF127" i="8" s="1"/>
  <c r="BI126" i="8"/>
  <c r="BH126" i="8"/>
  <c r="BG126" i="8"/>
  <c r="BE126" i="8"/>
  <c r="AA126" i="8"/>
  <c r="Y126" i="8"/>
  <c r="W126" i="8"/>
  <c r="BK126" i="8"/>
  <c r="N126" i="8"/>
  <c r="BF126" i="8" s="1"/>
  <c r="M119" i="8"/>
  <c r="F119" i="8"/>
  <c r="F117" i="8"/>
  <c r="F115" i="8"/>
  <c r="BI103" i="8"/>
  <c r="BH103" i="8"/>
  <c r="BG103" i="8"/>
  <c r="BE103" i="8"/>
  <c r="BI102" i="8"/>
  <c r="BH102" i="8"/>
  <c r="BG102" i="8"/>
  <c r="BE102" i="8"/>
  <c r="BI101" i="8"/>
  <c r="BH101" i="8"/>
  <c r="BG101" i="8"/>
  <c r="BE101" i="8"/>
  <c r="BI100" i="8"/>
  <c r="BH100" i="8"/>
  <c r="BG100" i="8"/>
  <c r="BE100" i="8"/>
  <c r="BI99" i="8"/>
  <c r="BH99" i="8"/>
  <c r="BG99" i="8"/>
  <c r="BE99" i="8"/>
  <c r="BI98" i="8"/>
  <c r="BH98" i="8"/>
  <c r="BG98" i="8"/>
  <c r="BE98" i="8"/>
  <c r="M84" i="8"/>
  <c r="F84" i="8"/>
  <c r="F82" i="8"/>
  <c r="F80" i="8"/>
  <c r="O22" i="8"/>
  <c r="E22" i="8"/>
  <c r="O21" i="8"/>
  <c r="O16" i="8"/>
  <c r="E16" i="8"/>
  <c r="O15" i="8"/>
  <c r="O10" i="8"/>
  <c r="F6" i="8"/>
  <c r="F78" i="8" s="1"/>
  <c r="N197" i="7"/>
  <c r="N126" i="7"/>
  <c r="N91" i="7" s="1"/>
  <c r="AY95" i="1"/>
  <c r="AX95" i="1"/>
  <c r="BI196" i="7"/>
  <c r="BH196" i="7"/>
  <c r="BG196" i="7"/>
  <c r="BE196" i="7"/>
  <c r="AA196" i="7"/>
  <c r="Y196" i="7"/>
  <c r="W196" i="7"/>
  <c r="BK196" i="7"/>
  <c r="N196" i="7"/>
  <c r="BF196" i="7" s="1"/>
  <c r="BI195" i="7"/>
  <c r="BH195" i="7"/>
  <c r="BG195" i="7"/>
  <c r="BE195" i="7"/>
  <c r="AA195" i="7"/>
  <c r="Y195" i="7"/>
  <c r="W195" i="7"/>
  <c r="BK195" i="7"/>
  <c r="N195" i="7"/>
  <c r="BF195" i="7" s="1"/>
  <c r="BI194" i="7"/>
  <c r="BH194" i="7"/>
  <c r="BG194" i="7"/>
  <c r="BE194" i="7"/>
  <c r="AA194" i="7"/>
  <c r="Y194" i="7"/>
  <c r="Y193" i="7" s="1"/>
  <c r="W194" i="7"/>
  <c r="BK194" i="7"/>
  <c r="N194" i="7"/>
  <c r="BF194" i="7" s="1"/>
  <c r="BI192" i="7"/>
  <c r="BH192" i="7"/>
  <c r="BG192" i="7"/>
  <c r="BE192" i="7"/>
  <c r="AA192" i="7"/>
  <c r="Y192" i="7"/>
  <c r="W192" i="7"/>
  <c r="BK192" i="7"/>
  <c r="N192" i="7"/>
  <c r="BF192" i="7" s="1"/>
  <c r="BI191" i="7"/>
  <c r="BH191" i="7"/>
  <c r="BG191" i="7"/>
  <c r="BE191" i="7"/>
  <c r="AA191" i="7"/>
  <c r="Y191" i="7"/>
  <c r="W191" i="7"/>
  <c r="BK191" i="7"/>
  <c r="N191" i="7"/>
  <c r="BF191" i="7" s="1"/>
  <c r="BI190" i="7"/>
  <c r="BH190" i="7"/>
  <c r="BG190" i="7"/>
  <c r="BE190" i="7"/>
  <c r="AA190" i="7"/>
  <c r="Y190" i="7"/>
  <c r="W190" i="7"/>
  <c r="BK190" i="7"/>
  <c r="N190" i="7"/>
  <c r="BF190" i="7" s="1"/>
  <c r="BI189" i="7"/>
  <c r="BH189" i="7"/>
  <c r="BG189" i="7"/>
  <c r="BE189" i="7"/>
  <c r="AA189" i="7"/>
  <c r="Y189" i="7"/>
  <c r="W189" i="7"/>
  <c r="BK189" i="7"/>
  <c r="N189" i="7"/>
  <c r="BF189" i="7" s="1"/>
  <c r="BI188" i="7"/>
  <c r="BH188" i="7"/>
  <c r="BG188" i="7"/>
  <c r="BE188" i="7"/>
  <c r="AA188" i="7"/>
  <c r="Y188" i="7"/>
  <c r="W188" i="7"/>
  <c r="BK188" i="7"/>
  <c r="N188" i="7"/>
  <c r="BF188" i="7" s="1"/>
  <c r="BI187" i="7"/>
  <c r="BH187" i="7"/>
  <c r="BG187" i="7"/>
  <c r="BE187" i="7"/>
  <c r="AA187" i="7"/>
  <c r="Y187" i="7"/>
  <c r="W187" i="7"/>
  <c r="BK187" i="7"/>
  <c r="N187" i="7"/>
  <c r="BF187" i="7" s="1"/>
  <c r="BI186" i="7"/>
  <c r="BH186" i="7"/>
  <c r="BG186" i="7"/>
  <c r="BE186" i="7"/>
  <c r="AA186" i="7"/>
  <c r="Y186" i="7"/>
  <c r="W186" i="7"/>
  <c r="BK186" i="7"/>
  <c r="N186" i="7"/>
  <c r="BF186" i="7" s="1"/>
  <c r="BI185" i="7"/>
  <c r="BH185" i="7"/>
  <c r="BG185" i="7"/>
  <c r="BE185" i="7"/>
  <c r="AA185" i="7"/>
  <c r="Y185" i="7"/>
  <c r="W185" i="7"/>
  <c r="BK185" i="7"/>
  <c r="N185" i="7"/>
  <c r="BF185" i="7" s="1"/>
  <c r="BI184" i="7"/>
  <c r="BH184" i="7"/>
  <c r="BG184" i="7"/>
  <c r="BF184" i="7"/>
  <c r="BE184" i="7"/>
  <c r="AA184" i="7"/>
  <c r="Y184" i="7"/>
  <c r="W184" i="7"/>
  <c r="BK184" i="7"/>
  <c r="N184" i="7"/>
  <c r="BI183" i="7"/>
  <c r="BH183" i="7"/>
  <c r="BG183" i="7"/>
  <c r="BE183" i="7"/>
  <c r="AA183" i="7"/>
  <c r="Y183" i="7"/>
  <c r="W183" i="7"/>
  <c r="BK183" i="7"/>
  <c r="N183" i="7"/>
  <c r="BF183" i="7" s="1"/>
  <c r="BI182" i="7"/>
  <c r="BH182" i="7"/>
  <c r="BG182" i="7"/>
  <c r="BF182" i="7"/>
  <c r="BE182" i="7"/>
  <c r="AA182" i="7"/>
  <c r="Y182" i="7"/>
  <c r="W182" i="7"/>
  <c r="BK182" i="7"/>
  <c r="N182" i="7"/>
  <c r="BI181" i="7"/>
  <c r="BH181" i="7"/>
  <c r="BG181" i="7"/>
  <c r="BE181" i="7"/>
  <c r="AA181" i="7"/>
  <c r="Y181" i="7"/>
  <c r="W181" i="7"/>
  <c r="BK181" i="7"/>
  <c r="N181" i="7"/>
  <c r="BF181" i="7" s="1"/>
  <c r="BI180" i="7"/>
  <c r="BH180" i="7"/>
  <c r="BG180" i="7"/>
  <c r="BE180" i="7"/>
  <c r="AA180" i="7"/>
  <c r="Y180" i="7"/>
  <c r="W180" i="7"/>
  <c r="BK180" i="7"/>
  <c r="N180" i="7"/>
  <c r="BF180" i="7" s="1"/>
  <c r="BI179" i="7"/>
  <c r="BH179" i="7"/>
  <c r="BG179" i="7"/>
  <c r="BE179" i="7"/>
  <c r="AA179" i="7"/>
  <c r="Y179" i="7"/>
  <c r="W179" i="7"/>
  <c r="BK179" i="7"/>
  <c r="N179" i="7"/>
  <c r="BF179" i="7" s="1"/>
  <c r="BI178" i="7"/>
  <c r="BH178" i="7"/>
  <c r="BG178" i="7"/>
  <c r="BE178" i="7"/>
  <c r="AA178" i="7"/>
  <c r="Y178" i="7"/>
  <c r="W178" i="7"/>
  <c r="BK178" i="7"/>
  <c r="N178" i="7"/>
  <c r="BF178" i="7" s="1"/>
  <c r="BI177" i="7"/>
  <c r="BH177" i="7"/>
  <c r="BG177" i="7"/>
  <c r="BE177" i="7"/>
  <c r="AA177" i="7"/>
  <c r="Y177" i="7"/>
  <c r="W177" i="7"/>
  <c r="BK177" i="7"/>
  <c r="N177" i="7"/>
  <c r="BF177" i="7" s="1"/>
  <c r="BI175" i="7"/>
  <c r="BH175" i="7"/>
  <c r="BG175" i="7"/>
  <c r="BE175" i="7"/>
  <c r="AA175" i="7"/>
  <c r="Y175" i="7"/>
  <c r="W175" i="7"/>
  <c r="BK175" i="7"/>
  <c r="N175" i="7"/>
  <c r="BF175" i="7" s="1"/>
  <c r="BI174" i="7"/>
  <c r="BH174" i="7"/>
  <c r="BG174" i="7"/>
  <c r="BE174" i="7"/>
  <c r="AA174" i="7"/>
  <c r="Y174" i="7"/>
  <c r="W174" i="7"/>
  <c r="BK174" i="7"/>
  <c r="N174" i="7"/>
  <c r="BF174" i="7" s="1"/>
  <c r="BI173" i="7"/>
  <c r="BH173" i="7"/>
  <c r="BG173" i="7"/>
  <c r="BE173" i="7"/>
  <c r="AA173" i="7"/>
  <c r="Y173" i="7"/>
  <c r="W173" i="7"/>
  <c r="BK173" i="7"/>
  <c r="N173" i="7"/>
  <c r="BF173" i="7" s="1"/>
  <c r="BI172" i="7"/>
  <c r="BH172" i="7"/>
  <c r="BG172" i="7"/>
  <c r="BE172" i="7"/>
  <c r="AA172" i="7"/>
  <c r="Y172" i="7"/>
  <c r="W172" i="7"/>
  <c r="BK172" i="7"/>
  <c r="N172" i="7"/>
  <c r="BF172" i="7" s="1"/>
  <c r="BI171" i="7"/>
  <c r="BH171" i="7"/>
  <c r="BG171" i="7"/>
  <c r="BE171" i="7"/>
  <c r="AA171" i="7"/>
  <c r="Y171" i="7"/>
  <c r="W171" i="7"/>
  <c r="BK171" i="7"/>
  <c r="N171" i="7"/>
  <c r="BF171" i="7" s="1"/>
  <c r="BI170" i="7"/>
  <c r="BH170" i="7"/>
  <c r="BG170" i="7"/>
  <c r="BE170" i="7"/>
  <c r="AA170" i="7"/>
  <c r="Y170" i="7"/>
  <c r="W170" i="7"/>
  <c r="BK170" i="7"/>
  <c r="N170" i="7"/>
  <c r="BF170" i="7" s="1"/>
  <c r="BI169" i="7"/>
  <c r="BH169" i="7"/>
  <c r="BG169" i="7"/>
  <c r="BE169" i="7"/>
  <c r="AA169" i="7"/>
  <c r="Y169" i="7"/>
  <c r="W169" i="7"/>
  <c r="BK169" i="7"/>
  <c r="N169" i="7"/>
  <c r="BF169" i="7" s="1"/>
  <c r="BI168" i="7"/>
  <c r="BH168" i="7"/>
  <c r="BG168" i="7"/>
  <c r="BE168" i="7"/>
  <c r="AA168" i="7"/>
  <c r="Y168" i="7"/>
  <c r="W168" i="7"/>
  <c r="BK168" i="7"/>
  <c r="N168" i="7"/>
  <c r="BF168" i="7" s="1"/>
  <c r="BI167" i="7"/>
  <c r="BH167" i="7"/>
  <c r="BG167" i="7"/>
  <c r="BF167" i="7"/>
  <c r="BE167" i="7"/>
  <c r="AA167" i="7"/>
  <c r="Y167" i="7"/>
  <c r="W167" i="7"/>
  <c r="BK167" i="7"/>
  <c r="N167" i="7"/>
  <c r="BI166" i="7"/>
  <c r="BH166" i="7"/>
  <c r="BG166" i="7"/>
  <c r="BE166" i="7"/>
  <c r="AA166" i="7"/>
  <c r="Y166" i="7"/>
  <c r="W166" i="7"/>
  <c r="BK166" i="7"/>
  <c r="N166" i="7"/>
  <c r="BF166" i="7" s="1"/>
  <c r="BI165" i="7"/>
  <c r="BH165" i="7"/>
  <c r="BG165" i="7"/>
  <c r="BF165" i="7"/>
  <c r="BE165" i="7"/>
  <c r="AA165" i="7"/>
  <c r="Y165" i="7"/>
  <c r="W165" i="7"/>
  <c r="BK165" i="7"/>
  <c r="N165" i="7"/>
  <c r="BI164" i="7"/>
  <c r="BH164" i="7"/>
  <c r="BG164" i="7"/>
  <c r="BE164" i="7"/>
  <c r="AA164" i="7"/>
  <c r="Y164" i="7"/>
  <c r="W164" i="7"/>
  <c r="BK164" i="7"/>
  <c r="N164" i="7"/>
  <c r="BF164" i="7" s="1"/>
  <c r="BI163" i="7"/>
  <c r="BH163" i="7"/>
  <c r="BG163" i="7"/>
  <c r="BE163" i="7"/>
  <c r="AA163" i="7"/>
  <c r="Y163" i="7"/>
  <c r="W163" i="7"/>
  <c r="BK163" i="7"/>
  <c r="N163" i="7"/>
  <c r="BF163" i="7" s="1"/>
  <c r="BI162" i="7"/>
  <c r="BH162" i="7"/>
  <c r="BG162" i="7"/>
  <c r="BE162" i="7"/>
  <c r="AA162" i="7"/>
  <c r="Y162" i="7"/>
  <c r="W162" i="7"/>
  <c r="BK162" i="7"/>
  <c r="N162" i="7"/>
  <c r="BF162" i="7" s="1"/>
  <c r="BI161" i="7"/>
  <c r="BH161" i="7"/>
  <c r="BG161" i="7"/>
  <c r="BE161" i="7"/>
  <c r="AA161" i="7"/>
  <c r="Y161" i="7"/>
  <c r="W161" i="7"/>
  <c r="BK161" i="7"/>
  <c r="N161" i="7"/>
  <c r="BF161" i="7" s="1"/>
  <c r="BI160" i="7"/>
  <c r="BH160" i="7"/>
  <c r="BG160" i="7"/>
  <c r="BE160" i="7"/>
  <c r="AA160" i="7"/>
  <c r="Y160" i="7"/>
  <c r="W160" i="7"/>
  <c r="BK160" i="7"/>
  <c r="N160" i="7"/>
  <c r="BF160" i="7" s="1"/>
  <c r="BI159" i="7"/>
  <c r="BH159" i="7"/>
  <c r="BG159" i="7"/>
  <c r="BE159" i="7"/>
  <c r="AA159" i="7"/>
  <c r="Y159" i="7"/>
  <c r="W159" i="7"/>
  <c r="BK159" i="7"/>
  <c r="N159" i="7"/>
  <c r="BF159" i="7" s="1"/>
  <c r="BI158" i="7"/>
  <c r="BH158" i="7"/>
  <c r="BG158" i="7"/>
  <c r="BE158" i="7"/>
  <c r="AA158" i="7"/>
  <c r="Y158" i="7"/>
  <c r="W158" i="7"/>
  <c r="BK158" i="7"/>
  <c r="N158" i="7"/>
  <c r="BF158" i="7" s="1"/>
  <c r="BI157" i="7"/>
  <c r="BH157" i="7"/>
  <c r="BG157" i="7"/>
  <c r="BE157" i="7"/>
  <c r="AA157" i="7"/>
  <c r="Y157" i="7"/>
  <c r="W157" i="7"/>
  <c r="BK157" i="7"/>
  <c r="N157" i="7"/>
  <c r="BF157" i="7" s="1"/>
  <c r="BI156" i="7"/>
  <c r="BH156" i="7"/>
  <c r="BG156" i="7"/>
  <c r="BE156" i="7"/>
  <c r="AA156" i="7"/>
  <c r="Y156" i="7"/>
  <c r="W156" i="7"/>
  <c r="BK156" i="7"/>
  <c r="N156" i="7"/>
  <c r="BF156" i="7" s="1"/>
  <c r="BI155" i="7"/>
  <c r="BH155" i="7"/>
  <c r="BG155" i="7"/>
  <c r="BE155" i="7"/>
  <c r="AA155" i="7"/>
  <c r="Y155" i="7"/>
  <c r="W155" i="7"/>
  <c r="BK155" i="7"/>
  <c r="N155" i="7"/>
  <c r="BF155" i="7" s="1"/>
  <c r="BI154" i="7"/>
  <c r="BH154" i="7"/>
  <c r="BG154" i="7"/>
  <c r="BE154" i="7"/>
  <c r="AA154" i="7"/>
  <c r="Y154" i="7"/>
  <c r="W154" i="7"/>
  <c r="BK154" i="7"/>
  <c r="N154" i="7"/>
  <c r="BF154" i="7" s="1"/>
  <c r="BI153" i="7"/>
  <c r="BH153" i="7"/>
  <c r="BG153" i="7"/>
  <c r="BE153" i="7"/>
  <c r="AA153" i="7"/>
  <c r="Y153" i="7"/>
  <c r="W153" i="7"/>
  <c r="BK153" i="7"/>
  <c r="N153" i="7"/>
  <c r="BF153" i="7" s="1"/>
  <c r="BI152" i="7"/>
  <c r="BH152" i="7"/>
  <c r="BG152" i="7"/>
  <c r="BE152" i="7"/>
  <c r="AA152" i="7"/>
  <c r="Y152" i="7"/>
  <c r="W152" i="7"/>
  <c r="BK152" i="7"/>
  <c r="N152" i="7"/>
  <c r="BF152" i="7" s="1"/>
  <c r="BI151" i="7"/>
  <c r="BH151" i="7"/>
  <c r="BG151" i="7"/>
  <c r="BE151" i="7"/>
  <c r="AA151" i="7"/>
  <c r="Y151" i="7"/>
  <c r="W151" i="7"/>
  <c r="BK151" i="7"/>
  <c r="N151" i="7"/>
  <c r="BF151" i="7" s="1"/>
  <c r="BI150" i="7"/>
  <c r="BH150" i="7"/>
  <c r="BG150" i="7"/>
  <c r="BE150" i="7"/>
  <c r="AA150" i="7"/>
  <c r="Y150" i="7"/>
  <c r="W150" i="7"/>
  <c r="BK150" i="7"/>
  <c r="N150" i="7"/>
  <c r="BF150" i="7" s="1"/>
  <c r="BI149" i="7"/>
  <c r="BH149" i="7"/>
  <c r="BG149" i="7"/>
  <c r="BE149" i="7"/>
  <c r="AA149" i="7"/>
  <c r="Y149" i="7"/>
  <c r="W149" i="7"/>
  <c r="BK149" i="7"/>
  <c r="N149" i="7"/>
  <c r="BF149" i="7" s="1"/>
  <c r="BI147" i="7"/>
  <c r="BH147" i="7"/>
  <c r="BG147" i="7"/>
  <c r="BF147" i="7"/>
  <c r="BE147" i="7"/>
  <c r="AA147" i="7"/>
  <c r="Y147" i="7"/>
  <c r="W147" i="7"/>
  <c r="BK147" i="7"/>
  <c r="N147" i="7"/>
  <c r="BI146" i="7"/>
  <c r="BH146" i="7"/>
  <c r="BG146" i="7"/>
  <c r="BE146" i="7"/>
  <c r="AA146" i="7"/>
  <c r="Y146" i="7"/>
  <c r="W146" i="7"/>
  <c r="BK146" i="7"/>
  <c r="N146" i="7"/>
  <c r="BF146" i="7" s="1"/>
  <c r="BI145" i="7"/>
  <c r="BH145" i="7"/>
  <c r="BG145" i="7"/>
  <c r="BE145" i="7"/>
  <c r="AA145" i="7"/>
  <c r="Y145" i="7"/>
  <c r="W145" i="7"/>
  <c r="BK145" i="7"/>
  <c r="N145" i="7"/>
  <c r="BF145" i="7" s="1"/>
  <c r="BI144" i="7"/>
  <c r="BH144" i="7"/>
  <c r="BG144" i="7"/>
  <c r="BE144" i="7"/>
  <c r="AA144" i="7"/>
  <c r="Y144" i="7"/>
  <c r="W144" i="7"/>
  <c r="BK144" i="7"/>
  <c r="N144" i="7"/>
  <c r="BF144" i="7" s="1"/>
  <c r="BI143" i="7"/>
  <c r="BH143" i="7"/>
  <c r="BG143" i="7"/>
  <c r="BE143" i="7"/>
  <c r="AA143" i="7"/>
  <c r="Y143" i="7"/>
  <c r="W143" i="7"/>
  <c r="BK143" i="7"/>
  <c r="N143" i="7"/>
  <c r="BF143" i="7" s="1"/>
  <c r="BI142" i="7"/>
  <c r="BH142" i="7"/>
  <c r="BG142" i="7"/>
  <c r="BE142" i="7"/>
  <c r="AA142" i="7"/>
  <c r="Y142" i="7"/>
  <c r="W142" i="7"/>
  <c r="BK142" i="7"/>
  <c r="N142" i="7"/>
  <c r="BF142" i="7" s="1"/>
  <c r="BI141" i="7"/>
  <c r="BH141" i="7"/>
  <c r="BG141" i="7"/>
  <c r="BE141" i="7"/>
  <c r="AA141" i="7"/>
  <c r="Y141" i="7"/>
  <c r="W141" i="7"/>
  <c r="BK141" i="7"/>
  <c r="N141" i="7"/>
  <c r="BF141" i="7" s="1"/>
  <c r="BI140" i="7"/>
  <c r="BH140" i="7"/>
  <c r="BG140" i="7"/>
  <c r="BE140" i="7"/>
  <c r="AA140" i="7"/>
  <c r="Y140" i="7"/>
  <c r="W140" i="7"/>
  <c r="BK140" i="7"/>
  <c r="N140" i="7"/>
  <c r="BF140" i="7" s="1"/>
  <c r="BI139" i="7"/>
  <c r="BH139" i="7"/>
  <c r="BG139" i="7"/>
  <c r="BE139" i="7"/>
  <c r="AA139" i="7"/>
  <c r="Y139" i="7"/>
  <c r="W139" i="7"/>
  <c r="BK139" i="7"/>
  <c r="N139" i="7"/>
  <c r="BF139" i="7" s="1"/>
  <c r="BI138" i="7"/>
  <c r="BH138" i="7"/>
  <c r="BG138" i="7"/>
  <c r="BE138" i="7"/>
  <c r="AA138" i="7"/>
  <c r="Y138" i="7"/>
  <c r="W138" i="7"/>
  <c r="BK138" i="7"/>
  <c r="N138" i="7"/>
  <c r="BF138" i="7" s="1"/>
  <c r="BI137" i="7"/>
  <c r="BH137" i="7"/>
  <c r="BG137" i="7"/>
  <c r="BE137" i="7"/>
  <c r="AA137" i="7"/>
  <c r="Y137" i="7"/>
  <c r="W137" i="7"/>
  <c r="BK137" i="7"/>
  <c r="N137" i="7"/>
  <c r="BF137" i="7" s="1"/>
  <c r="BI136" i="7"/>
  <c r="BH136" i="7"/>
  <c r="BG136" i="7"/>
  <c r="BE136" i="7"/>
  <c r="AA136" i="7"/>
  <c r="Y136" i="7"/>
  <c r="W136" i="7"/>
  <c r="BK136" i="7"/>
  <c r="N136" i="7"/>
  <c r="BF136" i="7" s="1"/>
  <c r="BI135" i="7"/>
  <c r="BH135" i="7"/>
  <c r="BG135" i="7"/>
  <c r="BE135" i="7"/>
  <c r="AA135" i="7"/>
  <c r="Y135" i="7"/>
  <c r="W135" i="7"/>
  <c r="BK135" i="7"/>
  <c r="N135" i="7"/>
  <c r="BF135" i="7" s="1"/>
  <c r="BI134" i="7"/>
  <c r="BH134" i="7"/>
  <c r="BG134" i="7"/>
  <c r="BE134" i="7"/>
  <c r="AA134" i="7"/>
  <c r="Y134" i="7"/>
  <c r="W134" i="7"/>
  <c r="BK134" i="7"/>
  <c r="N134" i="7"/>
  <c r="BF134" i="7" s="1"/>
  <c r="BI132" i="7"/>
  <c r="BH132" i="7"/>
  <c r="BG132" i="7"/>
  <c r="BE132" i="7"/>
  <c r="AA132" i="7"/>
  <c r="Y132" i="7"/>
  <c r="W132" i="7"/>
  <c r="BK132" i="7"/>
  <c r="N132" i="7"/>
  <c r="BF132" i="7" s="1"/>
  <c r="BI131" i="7"/>
  <c r="BH131" i="7"/>
  <c r="BG131" i="7"/>
  <c r="BE131" i="7"/>
  <c r="AA131" i="7"/>
  <c r="Y131" i="7"/>
  <c r="W131" i="7"/>
  <c r="BK131" i="7"/>
  <c r="N131" i="7"/>
  <c r="BF131" i="7" s="1"/>
  <c r="BI130" i="7"/>
  <c r="BH130" i="7"/>
  <c r="BG130" i="7"/>
  <c r="BE130" i="7"/>
  <c r="AA130" i="7"/>
  <c r="Y130" i="7"/>
  <c r="W130" i="7"/>
  <c r="BK130" i="7"/>
  <c r="N130" i="7"/>
  <c r="BF130" i="7" s="1"/>
  <c r="BI129" i="7"/>
  <c r="BH129" i="7"/>
  <c r="BG129" i="7"/>
  <c r="BF129" i="7"/>
  <c r="BE129" i="7"/>
  <c r="AA129" i="7"/>
  <c r="Y129" i="7"/>
  <c r="W129" i="7"/>
  <c r="BK129" i="7"/>
  <c r="N129" i="7"/>
  <c r="BI128" i="7"/>
  <c r="BH128" i="7"/>
  <c r="BG128" i="7"/>
  <c r="BE128" i="7"/>
  <c r="AA128" i="7"/>
  <c r="Y128" i="7"/>
  <c r="W128" i="7"/>
  <c r="BK128" i="7"/>
  <c r="N128" i="7"/>
  <c r="BF128" i="7" s="1"/>
  <c r="F121" i="7"/>
  <c r="M120" i="7"/>
  <c r="F120" i="7"/>
  <c r="F118" i="7"/>
  <c r="F116" i="7"/>
  <c r="BI104" i="7"/>
  <c r="BH104" i="7"/>
  <c r="BG104" i="7"/>
  <c r="BE104" i="7"/>
  <c r="BI103" i="7"/>
  <c r="BH103" i="7"/>
  <c r="BG103" i="7"/>
  <c r="BE103" i="7"/>
  <c r="BI102" i="7"/>
  <c r="BH102" i="7"/>
  <c r="BG102" i="7"/>
  <c r="BE102" i="7"/>
  <c r="BI101" i="7"/>
  <c r="BH101" i="7"/>
  <c r="BG101" i="7"/>
  <c r="BE101" i="7"/>
  <c r="BI100" i="7"/>
  <c r="BH100" i="7"/>
  <c r="BG100" i="7"/>
  <c r="BE100" i="7"/>
  <c r="BI99" i="7"/>
  <c r="BH99" i="7"/>
  <c r="BG99" i="7"/>
  <c r="BE99" i="7"/>
  <c r="M84" i="7"/>
  <c r="F84" i="7"/>
  <c r="F82" i="7"/>
  <c r="F80" i="7"/>
  <c r="O22" i="7"/>
  <c r="E22" i="7"/>
  <c r="M121" i="7" s="1"/>
  <c r="O21" i="7"/>
  <c r="O16" i="7"/>
  <c r="E16" i="7"/>
  <c r="F85" i="7" s="1"/>
  <c r="O15" i="7"/>
  <c r="O10" i="7"/>
  <c r="M118" i="7" s="1"/>
  <c r="F6" i="7"/>
  <c r="N201" i="6"/>
  <c r="AY94" i="1"/>
  <c r="AX94" i="1"/>
  <c r="BI200" i="6"/>
  <c r="BH200" i="6"/>
  <c r="BG200" i="6"/>
  <c r="BE200" i="6"/>
  <c r="AA200" i="6"/>
  <c r="Y200" i="6"/>
  <c r="W200" i="6"/>
  <c r="BK200" i="6"/>
  <c r="N200" i="6"/>
  <c r="BF200" i="6" s="1"/>
  <c r="BI199" i="6"/>
  <c r="BH199" i="6"/>
  <c r="BG199" i="6"/>
  <c r="BE199" i="6"/>
  <c r="AA199" i="6"/>
  <c r="Y199" i="6"/>
  <c r="W199" i="6"/>
  <c r="BK199" i="6"/>
  <c r="N199" i="6"/>
  <c r="BF199" i="6" s="1"/>
  <c r="BI198" i="6"/>
  <c r="BH198" i="6"/>
  <c r="BG198" i="6"/>
  <c r="BE198" i="6"/>
  <c r="AA198" i="6"/>
  <c r="Y198" i="6"/>
  <c r="W198" i="6"/>
  <c r="BK198" i="6"/>
  <c r="N198" i="6"/>
  <c r="BF198" i="6" s="1"/>
  <c r="BI197" i="6"/>
  <c r="BH197" i="6"/>
  <c r="BG197" i="6"/>
  <c r="BF197" i="6"/>
  <c r="BE197" i="6"/>
  <c r="AA197" i="6"/>
  <c r="Y197" i="6"/>
  <c r="W197" i="6"/>
  <c r="BK197" i="6"/>
  <c r="N197" i="6"/>
  <c r="BI196" i="6"/>
  <c r="BH196" i="6"/>
  <c r="BG196" i="6"/>
  <c r="BE196" i="6"/>
  <c r="AA196" i="6"/>
  <c r="Y196" i="6"/>
  <c r="W196" i="6"/>
  <c r="BK196" i="6"/>
  <c r="N196" i="6"/>
  <c r="BF196" i="6" s="1"/>
  <c r="BI195" i="6"/>
  <c r="BH195" i="6"/>
  <c r="BG195" i="6"/>
  <c r="BE195" i="6"/>
  <c r="AA195" i="6"/>
  <c r="Y195" i="6"/>
  <c r="W195" i="6"/>
  <c r="BK195" i="6"/>
  <c r="N195" i="6"/>
  <c r="BF195" i="6" s="1"/>
  <c r="BI194" i="6"/>
  <c r="BH194" i="6"/>
  <c r="BG194" i="6"/>
  <c r="BE194" i="6"/>
  <c r="AA194" i="6"/>
  <c r="Y194" i="6"/>
  <c r="W194" i="6"/>
  <c r="BK194" i="6"/>
  <c r="N194" i="6"/>
  <c r="BF194" i="6" s="1"/>
  <c r="BI192" i="6"/>
  <c r="BH192" i="6"/>
  <c r="BG192" i="6"/>
  <c r="BE192" i="6"/>
  <c r="AA192" i="6"/>
  <c r="Y192" i="6"/>
  <c r="W192" i="6"/>
  <c r="BK192" i="6"/>
  <c r="N192" i="6"/>
  <c r="BF192" i="6" s="1"/>
  <c r="BI191" i="6"/>
  <c r="BH191" i="6"/>
  <c r="BG191" i="6"/>
  <c r="BE191" i="6"/>
  <c r="AA191" i="6"/>
  <c r="Y191" i="6"/>
  <c r="W191" i="6"/>
  <c r="BK191" i="6"/>
  <c r="N191" i="6"/>
  <c r="BF191" i="6" s="1"/>
  <c r="BI190" i="6"/>
  <c r="BH190" i="6"/>
  <c r="BG190" i="6"/>
  <c r="BE190" i="6"/>
  <c r="AA190" i="6"/>
  <c r="Y190" i="6"/>
  <c r="W190" i="6"/>
  <c r="BK190" i="6"/>
  <c r="N190" i="6"/>
  <c r="BF190" i="6" s="1"/>
  <c r="BI189" i="6"/>
  <c r="BH189" i="6"/>
  <c r="BG189" i="6"/>
  <c r="BF189" i="6"/>
  <c r="BE189" i="6"/>
  <c r="AA189" i="6"/>
  <c r="Y189" i="6"/>
  <c r="W189" i="6"/>
  <c r="BK189" i="6"/>
  <c r="N189" i="6"/>
  <c r="BI188" i="6"/>
  <c r="BH188" i="6"/>
  <c r="BG188" i="6"/>
  <c r="BE188" i="6"/>
  <c r="AA188" i="6"/>
  <c r="Y188" i="6"/>
  <c r="W188" i="6"/>
  <c r="BK188" i="6"/>
  <c r="N188" i="6"/>
  <c r="BF188" i="6" s="1"/>
  <c r="BI187" i="6"/>
  <c r="BH187" i="6"/>
  <c r="BG187" i="6"/>
  <c r="BF187" i="6"/>
  <c r="BE187" i="6"/>
  <c r="AA187" i="6"/>
  <c r="Y187" i="6"/>
  <c r="W187" i="6"/>
  <c r="BK187" i="6"/>
  <c r="N187" i="6"/>
  <c r="BI185" i="6"/>
  <c r="BH185" i="6"/>
  <c r="BG185" i="6"/>
  <c r="BE185" i="6"/>
  <c r="AA185" i="6"/>
  <c r="Y185" i="6"/>
  <c r="W185" i="6"/>
  <c r="BK185" i="6"/>
  <c r="N185" i="6"/>
  <c r="BF185" i="6" s="1"/>
  <c r="BI184" i="6"/>
  <c r="BH184" i="6"/>
  <c r="BG184" i="6"/>
  <c r="BE184" i="6"/>
  <c r="AA184" i="6"/>
  <c r="Y184" i="6"/>
  <c r="W184" i="6"/>
  <c r="BK184" i="6"/>
  <c r="BK183" i="6" s="1"/>
  <c r="N183" i="6" s="1"/>
  <c r="N95" i="6" s="1"/>
  <c r="N184" i="6"/>
  <c r="BF184" i="6" s="1"/>
  <c r="BI182" i="6"/>
  <c r="BH182" i="6"/>
  <c r="BG182" i="6"/>
  <c r="BF182" i="6"/>
  <c r="BE182" i="6"/>
  <c r="AA182" i="6"/>
  <c r="Y182" i="6"/>
  <c r="W182" i="6"/>
  <c r="BK182" i="6"/>
  <c r="N182" i="6"/>
  <c r="BI181" i="6"/>
  <c r="BH181" i="6"/>
  <c r="BG181" i="6"/>
  <c r="BE181" i="6"/>
  <c r="AA181" i="6"/>
  <c r="Y181" i="6"/>
  <c r="W181" i="6"/>
  <c r="BK181" i="6"/>
  <c r="N181" i="6"/>
  <c r="BF181" i="6" s="1"/>
  <c r="BI180" i="6"/>
  <c r="BH180" i="6"/>
  <c r="BG180" i="6"/>
  <c r="BF180" i="6"/>
  <c r="BE180" i="6"/>
  <c r="AA180" i="6"/>
  <c r="Y180" i="6"/>
  <c r="W180" i="6"/>
  <c r="BK180" i="6"/>
  <c r="N180" i="6"/>
  <c r="BI179" i="6"/>
  <c r="BH179" i="6"/>
  <c r="BG179" i="6"/>
  <c r="BE179" i="6"/>
  <c r="AA179" i="6"/>
  <c r="Y179" i="6"/>
  <c r="W179" i="6"/>
  <c r="BK179" i="6"/>
  <c r="N179" i="6"/>
  <c r="BF179" i="6" s="1"/>
  <c r="BI178" i="6"/>
  <c r="BH178" i="6"/>
  <c r="BG178" i="6"/>
  <c r="BE178" i="6"/>
  <c r="AA178" i="6"/>
  <c r="Y178" i="6"/>
  <c r="W178" i="6"/>
  <c r="BK178" i="6"/>
  <c r="N178" i="6"/>
  <c r="BF178" i="6" s="1"/>
  <c r="BI177" i="6"/>
  <c r="BH177" i="6"/>
  <c r="BG177" i="6"/>
  <c r="BE177" i="6"/>
  <c r="AA177" i="6"/>
  <c r="Y177" i="6"/>
  <c r="W177" i="6"/>
  <c r="BK177" i="6"/>
  <c r="N177" i="6"/>
  <c r="BF177" i="6" s="1"/>
  <c r="BI176" i="6"/>
  <c r="BH176" i="6"/>
  <c r="BG176" i="6"/>
  <c r="BE176" i="6"/>
  <c r="AA176" i="6"/>
  <c r="Y176" i="6"/>
  <c r="W176" i="6"/>
  <c r="BK176" i="6"/>
  <c r="N176" i="6"/>
  <c r="BF176" i="6" s="1"/>
  <c r="BI174" i="6"/>
  <c r="BH174" i="6"/>
  <c r="BG174" i="6"/>
  <c r="BE174" i="6"/>
  <c r="AA174" i="6"/>
  <c r="Y174" i="6"/>
  <c r="W174" i="6"/>
  <c r="BK174" i="6"/>
  <c r="N174" i="6"/>
  <c r="BF174" i="6" s="1"/>
  <c r="BI173" i="6"/>
  <c r="BH173" i="6"/>
  <c r="BG173" i="6"/>
  <c r="BE173" i="6"/>
  <c r="AA173" i="6"/>
  <c r="Y173" i="6"/>
  <c r="W173" i="6"/>
  <c r="BK173" i="6"/>
  <c r="N173" i="6"/>
  <c r="BF173" i="6" s="1"/>
  <c r="BI172" i="6"/>
  <c r="BH172" i="6"/>
  <c r="BG172" i="6"/>
  <c r="BE172" i="6"/>
  <c r="AA172" i="6"/>
  <c r="Y172" i="6"/>
  <c r="W172" i="6"/>
  <c r="BK172" i="6"/>
  <c r="N172" i="6"/>
  <c r="BF172" i="6" s="1"/>
  <c r="BI171" i="6"/>
  <c r="BH171" i="6"/>
  <c r="BG171" i="6"/>
  <c r="BE171" i="6"/>
  <c r="AA171" i="6"/>
  <c r="Y171" i="6"/>
  <c r="W171" i="6"/>
  <c r="BK171" i="6"/>
  <c r="N171" i="6"/>
  <c r="BF171" i="6" s="1"/>
  <c r="BI170" i="6"/>
  <c r="BH170" i="6"/>
  <c r="BG170" i="6"/>
  <c r="BE170" i="6"/>
  <c r="AA170" i="6"/>
  <c r="Y170" i="6"/>
  <c r="W170" i="6"/>
  <c r="BK170" i="6"/>
  <c r="N170" i="6"/>
  <c r="BF170" i="6" s="1"/>
  <c r="BI169" i="6"/>
  <c r="BH169" i="6"/>
  <c r="BG169" i="6"/>
  <c r="BE169" i="6"/>
  <c r="AA169" i="6"/>
  <c r="Y169" i="6"/>
  <c r="W169" i="6"/>
  <c r="BK169" i="6"/>
  <c r="N169" i="6"/>
  <c r="BF169" i="6" s="1"/>
  <c r="BI168" i="6"/>
  <c r="BH168" i="6"/>
  <c r="BG168" i="6"/>
  <c r="BE168" i="6"/>
  <c r="AA168" i="6"/>
  <c r="Y168" i="6"/>
  <c r="W168" i="6"/>
  <c r="BK168" i="6"/>
  <c r="N168" i="6"/>
  <c r="BF168" i="6" s="1"/>
  <c r="BI167" i="6"/>
  <c r="BH167" i="6"/>
  <c r="BG167" i="6"/>
  <c r="BE167" i="6"/>
  <c r="AA167" i="6"/>
  <c r="Y167" i="6"/>
  <c r="W167" i="6"/>
  <c r="BK167" i="6"/>
  <c r="N167" i="6"/>
  <c r="BF167" i="6" s="1"/>
  <c r="BI166" i="6"/>
  <c r="BH166" i="6"/>
  <c r="BG166" i="6"/>
  <c r="BE166" i="6"/>
  <c r="AA166" i="6"/>
  <c r="Y166" i="6"/>
  <c r="W166" i="6"/>
  <c r="BK166" i="6"/>
  <c r="N166" i="6"/>
  <c r="BF166" i="6" s="1"/>
  <c r="BI165" i="6"/>
  <c r="BH165" i="6"/>
  <c r="BG165" i="6"/>
  <c r="BF165" i="6"/>
  <c r="BE165" i="6"/>
  <c r="AA165" i="6"/>
  <c r="Y165" i="6"/>
  <c r="W165" i="6"/>
  <c r="BK165" i="6"/>
  <c r="N165" i="6"/>
  <c r="BI164" i="6"/>
  <c r="BH164" i="6"/>
  <c r="BG164" i="6"/>
  <c r="BE164" i="6"/>
  <c r="AA164" i="6"/>
  <c r="Y164" i="6"/>
  <c r="W164" i="6"/>
  <c r="BK164" i="6"/>
  <c r="N164" i="6"/>
  <c r="BF164" i="6" s="1"/>
  <c r="BI163" i="6"/>
  <c r="BH163" i="6"/>
  <c r="BG163" i="6"/>
  <c r="BF163" i="6"/>
  <c r="BE163" i="6"/>
  <c r="AA163" i="6"/>
  <c r="Y163" i="6"/>
  <c r="W163" i="6"/>
  <c r="BK163" i="6"/>
  <c r="N163" i="6"/>
  <c r="BI162" i="6"/>
  <c r="BH162" i="6"/>
  <c r="BG162" i="6"/>
  <c r="BE162" i="6"/>
  <c r="AA162" i="6"/>
  <c r="Y162" i="6"/>
  <c r="W162" i="6"/>
  <c r="BK162" i="6"/>
  <c r="N162" i="6"/>
  <c r="BF162" i="6" s="1"/>
  <c r="BI161" i="6"/>
  <c r="BH161" i="6"/>
  <c r="BG161" i="6"/>
  <c r="BE161" i="6"/>
  <c r="AA161" i="6"/>
  <c r="Y161" i="6"/>
  <c r="W161" i="6"/>
  <c r="BK161" i="6"/>
  <c r="N161" i="6"/>
  <c r="BF161" i="6" s="1"/>
  <c r="BI160" i="6"/>
  <c r="BH160" i="6"/>
  <c r="BG160" i="6"/>
  <c r="BE160" i="6"/>
  <c r="AA160" i="6"/>
  <c r="Y160" i="6"/>
  <c r="W160" i="6"/>
  <c r="BK160" i="6"/>
  <c r="N160" i="6"/>
  <c r="BF160" i="6" s="1"/>
  <c r="BI159" i="6"/>
  <c r="BH159" i="6"/>
  <c r="BG159" i="6"/>
  <c r="BE159" i="6"/>
  <c r="AA159" i="6"/>
  <c r="Y159" i="6"/>
  <c r="W159" i="6"/>
  <c r="BK159" i="6"/>
  <c r="N159" i="6"/>
  <c r="BF159" i="6" s="1"/>
  <c r="BI158" i="6"/>
  <c r="BH158" i="6"/>
  <c r="BG158" i="6"/>
  <c r="BE158" i="6"/>
  <c r="AA158" i="6"/>
  <c r="Y158" i="6"/>
  <c r="W158" i="6"/>
  <c r="BK158" i="6"/>
  <c r="N158" i="6"/>
  <c r="BF158" i="6" s="1"/>
  <c r="BI157" i="6"/>
  <c r="BH157" i="6"/>
  <c r="BG157" i="6"/>
  <c r="BE157" i="6"/>
  <c r="AA157" i="6"/>
  <c r="Y157" i="6"/>
  <c r="W157" i="6"/>
  <c r="BK157" i="6"/>
  <c r="N157" i="6"/>
  <c r="BF157" i="6" s="1"/>
  <c r="BI156" i="6"/>
  <c r="BH156" i="6"/>
  <c r="BG156" i="6"/>
  <c r="BE156" i="6"/>
  <c r="AA156" i="6"/>
  <c r="Y156" i="6"/>
  <c r="W156" i="6"/>
  <c r="BK156" i="6"/>
  <c r="N156" i="6"/>
  <c r="BF156" i="6" s="1"/>
  <c r="BI155" i="6"/>
  <c r="BH155" i="6"/>
  <c r="BG155" i="6"/>
  <c r="BE155" i="6"/>
  <c r="AA155" i="6"/>
  <c r="Y155" i="6"/>
  <c r="W155" i="6"/>
  <c r="BK155" i="6"/>
  <c r="N155" i="6"/>
  <c r="BF155" i="6" s="1"/>
  <c r="BI153" i="6"/>
  <c r="BH153" i="6"/>
  <c r="BG153" i="6"/>
  <c r="BE153" i="6"/>
  <c r="AA153" i="6"/>
  <c r="Y153" i="6"/>
  <c r="W153" i="6"/>
  <c r="BK153" i="6"/>
  <c r="N153" i="6"/>
  <c r="BF153" i="6" s="1"/>
  <c r="BI152" i="6"/>
  <c r="BH152" i="6"/>
  <c r="BG152" i="6"/>
  <c r="BE152" i="6"/>
  <c r="AA152" i="6"/>
  <c r="Y152" i="6"/>
  <c r="W152" i="6"/>
  <c r="BK152" i="6"/>
  <c r="N152" i="6"/>
  <c r="BF152" i="6" s="1"/>
  <c r="BI151" i="6"/>
  <c r="BH151" i="6"/>
  <c r="BG151" i="6"/>
  <c r="BE151" i="6"/>
  <c r="AA151" i="6"/>
  <c r="Y151" i="6"/>
  <c r="W151" i="6"/>
  <c r="BK151" i="6"/>
  <c r="N151" i="6"/>
  <c r="BF151" i="6" s="1"/>
  <c r="BI150" i="6"/>
  <c r="BH150" i="6"/>
  <c r="BG150" i="6"/>
  <c r="BE150" i="6"/>
  <c r="AA150" i="6"/>
  <c r="Y150" i="6"/>
  <c r="W150" i="6"/>
  <c r="BK150" i="6"/>
  <c r="N150" i="6"/>
  <c r="BF150" i="6" s="1"/>
  <c r="BI149" i="6"/>
  <c r="BH149" i="6"/>
  <c r="BG149" i="6"/>
  <c r="BF149" i="6"/>
  <c r="BE149" i="6"/>
  <c r="AA149" i="6"/>
  <c r="Y149" i="6"/>
  <c r="W149" i="6"/>
  <c r="BK149" i="6"/>
  <c r="N149" i="6"/>
  <c r="BI148" i="6"/>
  <c r="BH148" i="6"/>
  <c r="BG148" i="6"/>
  <c r="BE148" i="6"/>
  <c r="AA148" i="6"/>
  <c r="Y148" i="6"/>
  <c r="W148" i="6"/>
  <c r="BK148" i="6"/>
  <c r="N148" i="6"/>
  <c r="BF148" i="6" s="1"/>
  <c r="BI147" i="6"/>
  <c r="BH147" i="6"/>
  <c r="BG147" i="6"/>
  <c r="BE147" i="6"/>
  <c r="AA147" i="6"/>
  <c r="Y147" i="6"/>
  <c r="W147" i="6"/>
  <c r="BK147" i="6"/>
  <c r="N147" i="6"/>
  <c r="BF147" i="6" s="1"/>
  <c r="BI146" i="6"/>
  <c r="BH146" i="6"/>
  <c r="BG146" i="6"/>
  <c r="BE146" i="6"/>
  <c r="AA146" i="6"/>
  <c r="Y146" i="6"/>
  <c r="W146" i="6"/>
  <c r="BK146" i="6"/>
  <c r="N146" i="6"/>
  <c r="BF146" i="6" s="1"/>
  <c r="BI144" i="6"/>
  <c r="BH144" i="6"/>
  <c r="BG144" i="6"/>
  <c r="BE144" i="6"/>
  <c r="AA144" i="6"/>
  <c r="Y144" i="6"/>
  <c r="W144" i="6"/>
  <c r="BK144" i="6"/>
  <c r="N144" i="6"/>
  <c r="BF144" i="6" s="1"/>
  <c r="BI143" i="6"/>
  <c r="BH143" i="6"/>
  <c r="BG143" i="6"/>
  <c r="BE143" i="6"/>
  <c r="AA143" i="6"/>
  <c r="Y143" i="6"/>
  <c r="W143" i="6"/>
  <c r="BK143" i="6"/>
  <c r="N143" i="6"/>
  <c r="BF143" i="6" s="1"/>
  <c r="BI142" i="6"/>
  <c r="BH142" i="6"/>
  <c r="BG142" i="6"/>
  <c r="BE142" i="6"/>
  <c r="AA142" i="6"/>
  <c r="Y142" i="6"/>
  <c r="W142" i="6"/>
  <c r="BK142" i="6"/>
  <c r="N142" i="6"/>
  <c r="BF142" i="6" s="1"/>
  <c r="BI141" i="6"/>
  <c r="BH141" i="6"/>
  <c r="BG141" i="6"/>
  <c r="BE141" i="6"/>
  <c r="AA141" i="6"/>
  <c r="Y141" i="6"/>
  <c r="W141" i="6"/>
  <c r="BK141" i="6"/>
  <c r="N141" i="6"/>
  <c r="BF141" i="6" s="1"/>
  <c r="BI140" i="6"/>
  <c r="BH140" i="6"/>
  <c r="BG140" i="6"/>
  <c r="BE140" i="6"/>
  <c r="AA140" i="6"/>
  <c r="Y140" i="6"/>
  <c r="W140" i="6"/>
  <c r="BK140" i="6"/>
  <c r="N140" i="6"/>
  <c r="BF140" i="6" s="1"/>
  <c r="BI139" i="6"/>
  <c r="BH139" i="6"/>
  <c r="BG139" i="6"/>
  <c r="BE139" i="6"/>
  <c r="AA139" i="6"/>
  <c r="Y139" i="6"/>
  <c r="W139" i="6"/>
  <c r="BK139" i="6"/>
  <c r="N139" i="6"/>
  <c r="BF139" i="6" s="1"/>
  <c r="BI138" i="6"/>
  <c r="BH138" i="6"/>
  <c r="BG138" i="6"/>
  <c r="BF138" i="6"/>
  <c r="BE138" i="6"/>
  <c r="AA138" i="6"/>
  <c r="Y138" i="6"/>
  <c r="W138" i="6"/>
  <c r="BK138" i="6"/>
  <c r="N138" i="6"/>
  <c r="BI137" i="6"/>
  <c r="BH137" i="6"/>
  <c r="BG137" i="6"/>
  <c r="BE137" i="6"/>
  <c r="AA137" i="6"/>
  <c r="Y137" i="6"/>
  <c r="W137" i="6"/>
  <c r="BK137" i="6"/>
  <c r="N137" i="6"/>
  <c r="BF137" i="6" s="1"/>
  <c r="BI136" i="6"/>
  <c r="BH136" i="6"/>
  <c r="BG136" i="6"/>
  <c r="BE136" i="6"/>
  <c r="AA136" i="6"/>
  <c r="Y136" i="6"/>
  <c r="W136" i="6"/>
  <c r="BK136" i="6"/>
  <c r="N136" i="6"/>
  <c r="BF136" i="6" s="1"/>
  <c r="BI135" i="6"/>
  <c r="BH135" i="6"/>
  <c r="BG135" i="6"/>
  <c r="BE135" i="6"/>
  <c r="AA135" i="6"/>
  <c r="Y135" i="6"/>
  <c r="W135" i="6"/>
  <c r="BK135" i="6"/>
  <c r="N135" i="6"/>
  <c r="BF135" i="6" s="1"/>
  <c r="BI134" i="6"/>
  <c r="BH134" i="6"/>
  <c r="BG134" i="6"/>
  <c r="BE134" i="6"/>
  <c r="AA134" i="6"/>
  <c r="Y134" i="6"/>
  <c r="W134" i="6"/>
  <c r="BK134" i="6"/>
  <c r="N134" i="6"/>
  <c r="BF134" i="6" s="1"/>
  <c r="BI133" i="6"/>
  <c r="BH133" i="6"/>
  <c r="BG133" i="6"/>
  <c r="BE133" i="6"/>
  <c r="AA133" i="6"/>
  <c r="Y133" i="6"/>
  <c r="W133" i="6"/>
  <c r="BK133" i="6"/>
  <c r="N133" i="6"/>
  <c r="BF133" i="6" s="1"/>
  <c r="BI132" i="6"/>
  <c r="BH132" i="6"/>
  <c r="BG132" i="6"/>
  <c r="BF132" i="6"/>
  <c r="BE132" i="6"/>
  <c r="AA132" i="6"/>
  <c r="Y132" i="6"/>
  <c r="W132" i="6"/>
  <c r="BK132" i="6"/>
  <c r="N132" i="6"/>
  <c r="BI131" i="6"/>
  <c r="BH131" i="6"/>
  <c r="BG131" i="6"/>
  <c r="BE131" i="6"/>
  <c r="AA131" i="6"/>
  <c r="Y131" i="6"/>
  <c r="W131" i="6"/>
  <c r="BK131" i="6"/>
  <c r="N131" i="6"/>
  <c r="BF131" i="6" s="1"/>
  <c r="BI130" i="6"/>
  <c r="BH130" i="6"/>
  <c r="BG130" i="6"/>
  <c r="BE130" i="6"/>
  <c r="AA130" i="6"/>
  <c r="Y130" i="6"/>
  <c r="W130" i="6"/>
  <c r="BK130" i="6"/>
  <c r="N130" i="6"/>
  <c r="BF130" i="6" s="1"/>
  <c r="BI129" i="6"/>
  <c r="BH129" i="6"/>
  <c r="BG129" i="6"/>
  <c r="BE129" i="6"/>
  <c r="AA129" i="6"/>
  <c r="Y129" i="6"/>
  <c r="W129" i="6"/>
  <c r="BK129" i="6"/>
  <c r="N129" i="6"/>
  <c r="BF129" i="6" s="1"/>
  <c r="BI128" i="6"/>
  <c r="BH128" i="6"/>
  <c r="BG128" i="6"/>
  <c r="BE128" i="6"/>
  <c r="AA128" i="6"/>
  <c r="Y128" i="6"/>
  <c r="W128" i="6"/>
  <c r="BK128" i="6"/>
  <c r="N128" i="6"/>
  <c r="BF128" i="6" s="1"/>
  <c r="F119" i="6"/>
  <c r="F117" i="6"/>
  <c r="BI105" i="6"/>
  <c r="BH105" i="6"/>
  <c r="BG105" i="6"/>
  <c r="BE105" i="6"/>
  <c r="BI104" i="6"/>
  <c r="BH104" i="6"/>
  <c r="BG104" i="6"/>
  <c r="BE104" i="6"/>
  <c r="BI103" i="6"/>
  <c r="BH103" i="6"/>
  <c r="BG103" i="6"/>
  <c r="BE103" i="6"/>
  <c r="BI102" i="6"/>
  <c r="BH102" i="6"/>
  <c r="BG102" i="6"/>
  <c r="BE102" i="6"/>
  <c r="BI101" i="6"/>
  <c r="BH101" i="6"/>
  <c r="BG101" i="6"/>
  <c r="BE101" i="6"/>
  <c r="BI100" i="6"/>
  <c r="BH100" i="6"/>
  <c r="BG100" i="6"/>
  <c r="BE100" i="6"/>
  <c r="F84" i="6"/>
  <c r="F82" i="6"/>
  <c r="F80" i="6"/>
  <c r="O22" i="6"/>
  <c r="E22" i="6"/>
  <c r="O21" i="6"/>
  <c r="O19" i="6"/>
  <c r="E19" i="6"/>
  <c r="M121" i="6" s="1"/>
  <c r="O18" i="6"/>
  <c r="O16" i="6"/>
  <c r="E16" i="6"/>
  <c r="O15" i="6"/>
  <c r="O13" i="6"/>
  <c r="E13" i="6"/>
  <c r="F121" i="6" s="1"/>
  <c r="O12" i="6"/>
  <c r="O10" i="6"/>
  <c r="F6" i="6"/>
  <c r="F115" i="6" s="1"/>
  <c r="N273" i="5"/>
  <c r="AY93" i="1"/>
  <c r="AX93" i="1"/>
  <c r="BI272" i="5"/>
  <c r="BH272" i="5"/>
  <c r="BG272" i="5"/>
  <c r="BE272" i="5"/>
  <c r="AA272" i="5"/>
  <c r="Y272" i="5"/>
  <c r="W272" i="5"/>
  <c r="BK272" i="5"/>
  <c r="N272" i="5"/>
  <c r="BF272" i="5" s="1"/>
  <c r="BI271" i="5"/>
  <c r="BH271" i="5"/>
  <c r="BG271" i="5"/>
  <c r="BE271" i="5"/>
  <c r="AA271" i="5"/>
  <c r="Y271" i="5"/>
  <c r="W271" i="5"/>
  <c r="BK271" i="5"/>
  <c r="BK270" i="5" s="1"/>
  <c r="N270" i="5" s="1"/>
  <c r="N110" i="5" s="1"/>
  <c r="N271" i="5"/>
  <c r="BF271" i="5" s="1"/>
  <c r="BI269" i="5"/>
  <c r="BH269" i="5"/>
  <c r="BG269" i="5"/>
  <c r="BE269" i="5"/>
  <c r="AA269" i="5"/>
  <c r="Y269" i="5"/>
  <c r="W269" i="5"/>
  <c r="BK269" i="5"/>
  <c r="N269" i="5"/>
  <c r="BF269" i="5" s="1"/>
  <c r="BI268" i="5"/>
  <c r="BH268" i="5"/>
  <c r="BG268" i="5"/>
  <c r="BE268" i="5"/>
  <c r="AA268" i="5"/>
  <c r="Y268" i="5"/>
  <c r="W268" i="5"/>
  <c r="BK268" i="5"/>
  <c r="N268" i="5"/>
  <c r="BF268" i="5" s="1"/>
  <c r="BI267" i="5"/>
  <c r="BH267" i="5"/>
  <c r="BG267" i="5"/>
  <c r="BE267" i="5"/>
  <c r="AA267" i="5"/>
  <c r="Y267" i="5"/>
  <c r="W267" i="5"/>
  <c r="BK267" i="5"/>
  <c r="N267" i="5"/>
  <c r="BF267" i="5" s="1"/>
  <c r="BI265" i="5"/>
  <c r="BH265" i="5"/>
  <c r="BG265" i="5"/>
  <c r="BE265" i="5"/>
  <c r="AA265" i="5"/>
  <c r="Y265" i="5"/>
  <c r="W265" i="5"/>
  <c r="BK265" i="5"/>
  <c r="N265" i="5"/>
  <c r="BF265" i="5" s="1"/>
  <c r="BI264" i="5"/>
  <c r="BH264" i="5"/>
  <c r="BG264" i="5"/>
  <c r="BE264" i="5"/>
  <c r="AA264" i="5"/>
  <c r="Y264" i="5"/>
  <c r="W264" i="5"/>
  <c r="BK264" i="5"/>
  <c r="N264" i="5"/>
  <c r="BF264" i="5" s="1"/>
  <c r="BI263" i="5"/>
  <c r="BH263" i="5"/>
  <c r="BG263" i="5"/>
  <c r="BF263" i="5"/>
  <c r="BE263" i="5"/>
  <c r="AA263" i="5"/>
  <c r="Y263" i="5"/>
  <c r="W263" i="5"/>
  <c r="BK263" i="5"/>
  <c r="N263" i="5"/>
  <c r="BI262" i="5"/>
  <c r="BH262" i="5"/>
  <c r="BG262" i="5"/>
  <c r="BE262" i="5"/>
  <c r="AA262" i="5"/>
  <c r="Y262" i="5"/>
  <c r="W262" i="5"/>
  <c r="BK262" i="5"/>
  <c r="N262" i="5"/>
  <c r="BF262" i="5" s="1"/>
  <c r="BI261" i="5"/>
  <c r="BH261" i="5"/>
  <c r="BG261" i="5"/>
  <c r="BE261" i="5"/>
  <c r="AA261" i="5"/>
  <c r="AA260" i="5" s="1"/>
  <c r="Y261" i="5"/>
  <c r="W261" i="5"/>
  <c r="BK261" i="5"/>
  <c r="N261" i="5"/>
  <c r="BF261" i="5" s="1"/>
  <c r="BI259" i="5"/>
  <c r="BH259" i="5"/>
  <c r="BG259" i="5"/>
  <c r="BE259" i="5"/>
  <c r="AA259" i="5"/>
  <c r="Y259" i="5"/>
  <c r="W259" i="5"/>
  <c r="BK259" i="5"/>
  <c r="N259" i="5"/>
  <c r="BF259" i="5" s="1"/>
  <c r="BI258" i="5"/>
  <c r="BH258" i="5"/>
  <c r="BG258" i="5"/>
  <c r="BE258" i="5"/>
  <c r="AA258" i="5"/>
  <c r="Y258" i="5"/>
  <c r="Y257" i="5" s="1"/>
  <c r="W258" i="5"/>
  <c r="W257" i="5" s="1"/>
  <c r="BK258" i="5"/>
  <c r="N258" i="5"/>
  <c r="BF258" i="5" s="1"/>
  <c r="BI256" i="5"/>
  <c r="BH256" i="5"/>
  <c r="BG256" i="5"/>
  <c r="BE256" i="5"/>
  <c r="AA256" i="5"/>
  <c r="Y256" i="5"/>
  <c r="W256" i="5"/>
  <c r="BK256" i="5"/>
  <c r="N256" i="5"/>
  <c r="BF256" i="5" s="1"/>
  <c r="BI255" i="5"/>
  <c r="BH255" i="5"/>
  <c r="BG255" i="5"/>
  <c r="BE255" i="5"/>
  <c r="AA255" i="5"/>
  <c r="Y255" i="5"/>
  <c r="W255" i="5"/>
  <c r="BK255" i="5"/>
  <c r="N255" i="5"/>
  <c r="BF255" i="5" s="1"/>
  <c r="BI254" i="5"/>
  <c r="BH254" i="5"/>
  <c r="BG254" i="5"/>
  <c r="BE254" i="5"/>
  <c r="AA254" i="5"/>
  <c r="Y254" i="5"/>
  <c r="W254" i="5"/>
  <c r="BK254" i="5"/>
  <c r="N254" i="5"/>
  <c r="BF254" i="5" s="1"/>
  <c r="BI253" i="5"/>
  <c r="BH253" i="5"/>
  <c r="BG253" i="5"/>
  <c r="BE253" i="5"/>
  <c r="AA253" i="5"/>
  <c r="Y253" i="5"/>
  <c r="W253" i="5"/>
  <c r="BK253" i="5"/>
  <c r="N253" i="5"/>
  <c r="BF253" i="5" s="1"/>
  <c r="BI252" i="5"/>
  <c r="BH252" i="5"/>
  <c r="BG252" i="5"/>
  <c r="BE252" i="5"/>
  <c r="AA252" i="5"/>
  <c r="Y252" i="5"/>
  <c r="W252" i="5"/>
  <c r="BK252" i="5"/>
  <c r="N252" i="5"/>
  <c r="BF252" i="5" s="1"/>
  <c r="BI250" i="5"/>
  <c r="BH250" i="5"/>
  <c r="BG250" i="5"/>
  <c r="BF250" i="5"/>
  <c r="BE250" i="5"/>
  <c r="AA250" i="5"/>
  <c r="Y250" i="5"/>
  <c r="W250" i="5"/>
  <c r="BK250" i="5"/>
  <c r="BK248" i="5" s="1"/>
  <c r="N248" i="5" s="1"/>
  <c r="N105" i="5" s="1"/>
  <c r="N250" i="5"/>
  <c r="BI249" i="5"/>
  <c r="BH249" i="5"/>
  <c r="BG249" i="5"/>
  <c r="BE249" i="5"/>
  <c r="AA249" i="5"/>
  <c r="Y249" i="5"/>
  <c r="Y248" i="5" s="1"/>
  <c r="W249" i="5"/>
  <c r="BK249" i="5"/>
  <c r="N249" i="5"/>
  <c r="BF249" i="5" s="1"/>
  <c r="BI247" i="5"/>
  <c r="BH247" i="5"/>
  <c r="BG247" i="5"/>
  <c r="BE247" i="5"/>
  <c r="AA247" i="5"/>
  <c r="Y247" i="5"/>
  <c r="W247" i="5"/>
  <c r="BK247" i="5"/>
  <c r="N247" i="5"/>
  <c r="BF247" i="5" s="1"/>
  <c r="BI246" i="5"/>
  <c r="BH246" i="5"/>
  <c r="BG246" i="5"/>
  <c r="BE246" i="5"/>
  <c r="AA246" i="5"/>
  <c r="Y246" i="5"/>
  <c r="W246" i="5"/>
  <c r="BK246" i="5"/>
  <c r="N246" i="5"/>
  <c r="BF246" i="5" s="1"/>
  <c r="BI245" i="5"/>
  <c r="BH245" i="5"/>
  <c r="BG245" i="5"/>
  <c r="BE245" i="5"/>
  <c r="AA245" i="5"/>
  <c r="Y245" i="5"/>
  <c r="W245" i="5"/>
  <c r="BK245" i="5"/>
  <c r="N245" i="5"/>
  <c r="BF245" i="5" s="1"/>
  <c r="BI244" i="5"/>
  <c r="BH244" i="5"/>
  <c r="BG244" i="5"/>
  <c r="BE244" i="5"/>
  <c r="AA244" i="5"/>
  <c r="Y244" i="5"/>
  <c r="W244" i="5"/>
  <c r="BK244" i="5"/>
  <c r="N244" i="5"/>
  <c r="BF244" i="5" s="1"/>
  <c r="BI243" i="5"/>
  <c r="BH243" i="5"/>
  <c r="BG243" i="5"/>
  <c r="BF243" i="5"/>
  <c r="BE243" i="5"/>
  <c r="AA243" i="5"/>
  <c r="Y243" i="5"/>
  <c r="W243" i="5"/>
  <c r="BK243" i="5"/>
  <c r="N243" i="5"/>
  <c r="BI242" i="5"/>
  <c r="BH242" i="5"/>
  <c r="BG242" i="5"/>
  <c r="BE242" i="5"/>
  <c r="AA242" i="5"/>
  <c r="Y242" i="5"/>
  <c r="W242" i="5"/>
  <c r="BK242" i="5"/>
  <c r="N242" i="5"/>
  <c r="BF242" i="5" s="1"/>
  <c r="BI241" i="5"/>
  <c r="BH241" i="5"/>
  <c r="BG241" i="5"/>
  <c r="BE241" i="5"/>
  <c r="AA241" i="5"/>
  <c r="Y241" i="5"/>
  <c r="W241" i="5"/>
  <c r="BK241" i="5"/>
  <c r="N241" i="5"/>
  <c r="BF241" i="5" s="1"/>
  <c r="BI240" i="5"/>
  <c r="BH240" i="5"/>
  <c r="BG240" i="5"/>
  <c r="BE240" i="5"/>
  <c r="AA240" i="5"/>
  <c r="Y240" i="5"/>
  <c r="W240" i="5"/>
  <c r="BK240" i="5"/>
  <c r="N240" i="5"/>
  <c r="BF240" i="5" s="1"/>
  <c r="BI239" i="5"/>
  <c r="BH239" i="5"/>
  <c r="BG239" i="5"/>
  <c r="BE239" i="5"/>
  <c r="AA239" i="5"/>
  <c r="Y239" i="5"/>
  <c r="W239" i="5"/>
  <c r="BK239" i="5"/>
  <c r="N239" i="5"/>
  <c r="BF239" i="5" s="1"/>
  <c r="BI238" i="5"/>
  <c r="BH238" i="5"/>
  <c r="BG238" i="5"/>
  <c r="BE238" i="5"/>
  <c r="AA238" i="5"/>
  <c r="Y238" i="5"/>
  <c r="W238" i="5"/>
  <c r="BK238" i="5"/>
  <c r="N238" i="5"/>
  <c r="BF238" i="5" s="1"/>
  <c r="BI237" i="5"/>
  <c r="BH237" i="5"/>
  <c r="BG237" i="5"/>
  <c r="BE237" i="5"/>
  <c r="AA237" i="5"/>
  <c r="Y237" i="5"/>
  <c r="W237" i="5"/>
  <c r="BK237" i="5"/>
  <c r="N237" i="5"/>
  <c r="BF237" i="5" s="1"/>
  <c r="BI236" i="5"/>
  <c r="BH236" i="5"/>
  <c r="BG236" i="5"/>
  <c r="BE236" i="5"/>
  <c r="AA236" i="5"/>
  <c r="Y236" i="5"/>
  <c r="W236" i="5"/>
  <c r="BK236" i="5"/>
  <c r="N236" i="5"/>
  <c r="BF236" i="5" s="1"/>
  <c r="BI235" i="5"/>
  <c r="BH235" i="5"/>
  <c r="BG235" i="5"/>
  <c r="BE235" i="5"/>
  <c r="AA235" i="5"/>
  <c r="Y235" i="5"/>
  <c r="W235" i="5"/>
  <c r="BK235" i="5"/>
  <c r="N235" i="5"/>
  <c r="BF235" i="5" s="1"/>
  <c r="BI234" i="5"/>
  <c r="BH234" i="5"/>
  <c r="BG234" i="5"/>
  <c r="BE234" i="5"/>
  <c r="AA234" i="5"/>
  <c r="Y234" i="5"/>
  <c r="W234" i="5"/>
  <c r="BK234" i="5"/>
  <c r="N234" i="5"/>
  <c r="BF234" i="5" s="1"/>
  <c r="BI233" i="5"/>
  <c r="BH233" i="5"/>
  <c r="BG233" i="5"/>
  <c r="BF233" i="5"/>
  <c r="BE233" i="5"/>
  <c r="AA233" i="5"/>
  <c r="Y233" i="5"/>
  <c r="W233" i="5"/>
  <c r="BK233" i="5"/>
  <c r="N233" i="5"/>
  <c r="BI232" i="5"/>
  <c r="BH232" i="5"/>
  <c r="BG232" i="5"/>
  <c r="BE232" i="5"/>
  <c r="AA232" i="5"/>
  <c r="Y232" i="5"/>
  <c r="W232" i="5"/>
  <c r="BK232" i="5"/>
  <c r="N232" i="5"/>
  <c r="BF232" i="5" s="1"/>
  <c r="BI231" i="5"/>
  <c r="BH231" i="5"/>
  <c r="BG231" i="5"/>
  <c r="BE231" i="5"/>
  <c r="AA231" i="5"/>
  <c r="Y231" i="5"/>
  <c r="W231" i="5"/>
  <c r="BK231" i="5"/>
  <c r="N231" i="5"/>
  <c r="BF231" i="5" s="1"/>
  <c r="BI230" i="5"/>
  <c r="BH230" i="5"/>
  <c r="BG230" i="5"/>
  <c r="BE230" i="5"/>
  <c r="AA230" i="5"/>
  <c r="Y230" i="5"/>
  <c r="W230" i="5"/>
  <c r="BK230" i="5"/>
  <c r="N230" i="5"/>
  <c r="BF230" i="5" s="1"/>
  <c r="BI229" i="5"/>
  <c r="BH229" i="5"/>
  <c r="BG229" i="5"/>
  <c r="BE229" i="5"/>
  <c r="AA229" i="5"/>
  <c r="Y229" i="5"/>
  <c r="W229" i="5"/>
  <c r="BK229" i="5"/>
  <c r="N229" i="5"/>
  <c r="BF229" i="5" s="1"/>
  <c r="BI228" i="5"/>
  <c r="BH228" i="5"/>
  <c r="BG228" i="5"/>
  <c r="BE228" i="5"/>
  <c r="AA228" i="5"/>
  <c r="Y228" i="5"/>
  <c r="W228" i="5"/>
  <c r="BK228" i="5"/>
  <c r="N228" i="5"/>
  <c r="BF228" i="5" s="1"/>
  <c r="BI227" i="5"/>
  <c r="BH227" i="5"/>
  <c r="BG227" i="5"/>
  <c r="BE227" i="5"/>
  <c r="AA227" i="5"/>
  <c r="Y227" i="5"/>
  <c r="W227" i="5"/>
  <c r="BK227" i="5"/>
  <c r="N227" i="5"/>
  <c r="BF227" i="5" s="1"/>
  <c r="BI226" i="5"/>
  <c r="BH226" i="5"/>
  <c r="BG226" i="5"/>
  <c r="BE226" i="5"/>
  <c r="AA226" i="5"/>
  <c r="Y226" i="5"/>
  <c r="W226" i="5"/>
  <c r="BK226" i="5"/>
  <c r="N226" i="5"/>
  <c r="BF226" i="5" s="1"/>
  <c r="BI225" i="5"/>
  <c r="BH225" i="5"/>
  <c r="BG225" i="5"/>
  <c r="BE225" i="5"/>
  <c r="AA225" i="5"/>
  <c r="Y225" i="5"/>
  <c r="W225" i="5"/>
  <c r="BK225" i="5"/>
  <c r="N225" i="5"/>
  <c r="BF225" i="5" s="1"/>
  <c r="BI224" i="5"/>
  <c r="BH224" i="5"/>
  <c r="BG224" i="5"/>
  <c r="BE224" i="5"/>
  <c r="AA224" i="5"/>
  <c r="Y224" i="5"/>
  <c r="W224" i="5"/>
  <c r="BK224" i="5"/>
  <c r="N224" i="5"/>
  <c r="BF224" i="5" s="1"/>
  <c r="BI223" i="5"/>
  <c r="BH223" i="5"/>
  <c r="BG223" i="5"/>
  <c r="BE223" i="5"/>
  <c r="AA223" i="5"/>
  <c r="Y223" i="5"/>
  <c r="W223" i="5"/>
  <c r="BK223" i="5"/>
  <c r="N223" i="5"/>
  <c r="BF223" i="5" s="1"/>
  <c r="BI221" i="5"/>
  <c r="BH221" i="5"/>
  <c r="BG221" i="5"/>
  <c r="BF221" i="5"/>
  <c r="BE221" i="5"/>
  <c r="AA221" i="5"/>
  <c r="Y221" i="5"/>
  <c r="W221" i="5"/>
  <c r="BK221" i="5"/>
  <c r="N221" i="5"/>
  <c r="BI220" i="5"/>
  <c r="BH220" i="5"/>
  <c r="BG220" i="5"/>
  <c r="BE220" i="5"/>
  <c r="AA220" i="5"/>
  <c r="Y220" i="5"/>
  <c r="W220" i="5"/>
  <c r="BK220" i="5"/>
  <c r="N220" i="5"/>
  <c r="BF220" i="5" s="1"/>
  <c r="BI219" i="5"/>
  <c r="BH219" i="5"/>
  <c r="BG219" i="5"/>
  <c r="BE219" i="5"/>
  <c r="AA219" i="5"/>
  <c r="Y219" i="5"/>
  <c r="W219" i="5"/>
  <c r="BK219" i="5"/>
  <c r="N219" i="5"/>
  <c r="BF219" i="5" s="1"/>
  <c r="BI218" i="5"/>
  <c r="BH218" i="5"/>
  <c r="BG218" i="5"/>
  <c r="BE218" i="5"/>
  <c r="AA218" i="5"/>
  <c r="Y218" i="5"/>
  <c r="W218" i="5"/>
  <c r="BK218" i="5"/>
  <c r="N218" i="5"/>
  <c r="BF218" i="5" s="1"/>
  <c r="BI217" i="5"/>
  <c r="BH217" i="5"/>
  <c r="BG217" i="5"/>
  <c r="BE217" i="5"/>
  <c r="AA217" i="5"/>
  <c r="Y217" i="5"/>
  <c r="W217" i="5"/>
  <c r="BK217" i="5"/>
  <c r="N217" i="5"/>
  <c r="BF217" i="5" s="1"/>
  <c r="BI216" i="5"/>
  <c r="BH216" i="5"/>
  <c r="BG216" i="5"/>
  <c r="BE216" i="5"/>
  <c r="AA216" i="5"/>
  <c r="Y216" i="5"/>
  <c r="W216" i="5"/>
  <c r="BK216" i="5"/>
  <c r="N216" i="5"/>
  <c r="BF216" i="5" s="1"/>
  <c r="BI214" i="5"/>
  <c r="BH214" i="5"/>
  <c r="BG214" i="5"/>
  <c r="BF214" i="5"/>
  <c r="BE214" i="5"/>
  <c r="AA214" i="5"/>
  <c r="Y214" i="5"/>
  <c r="W214" i="5"/>
  <c r="BK214" i="5"/>
  <c r="N214" i="5"/>
  <c r="BI213" i="5"/>
  <c r="BH213" i="5"/>
  <c r="BG213" i="5"/>
  <c r="BE213" i="5"/>
  <c r="AA213" i="5"/>
  <c r="Y213" i="5"/>
  <c r="W213" i="5"/>
  <c r="BK213" i="5"/>
  <c r="N213" i="5"/>
  <c r="BF213" i="5" s="1"/>
  <c r="BI211" i="5"/>
  <c r="BH211" i="5"/>
  <c r="BG211" i="5"/>
  <c r="BE211" i="5"/>
  <c r="AA211" i="5"/>
  <c r="Y211" i="5"/>
  <c r="W211" i="5"/>
  <c r="BK211" i="5"/>
  <c r="N211" i="5"/>
  <c r="BF211" i="5" s="1"/>
  <c r="BI210" i="5"/>
  <c r="BH210" i="5"/>
  <c r="BG210" i="5"/>
  <c r="BE210" i="5"/>
  <c r="AA210" i="5"/>
  <c r="Y210" i="5"/>
  <c r="W210" i="5"/>
  <c r="BK210" i="5"/>
  <c r="N210" i="5"/>
  <c r="BF210" i="5" s="1"/>
  <c r="BI209" i="5"/>
  <c r="BH209" i="5"/>
  <c r="BG209" i="5"/>
  <c r="BE209" i="5"/>
  <c r="AA209" i="5"/>
  <c r="Y209" i="5"/>
  <c r="W209" i="5"/>
  <c r="BK209" i="5"/>
  <c r="N209" i="5"/>
  <c r="BF209" i="5" s="1"/>
  <c r="BI208" i="5"/>
  <c r="BH208" i="5"/>
  <c r="BG208" i="5"/>
  <c r="BE208" i="5"/>
  <c r="AA208" i="5"/>
  <c r="Y208" i="5"/>
  <c r="W208" i="5"/>
  <c r="BK208" i="5"/>
  <c r="N208" i="5"/>
  <c r="BF208" i="5" s="1"/>
  <c r="BI207" i="5"/>
  <c r="BH207" i="5"/>
  <c r="BG207" i="5"/>
  <c r="BE207" i="5"/>
  <c r="AA207" i="5"/>
  <c r="Y207" i="5"/>
  <c r="W207" i="5"/>
  <c r="BK207" i="5"/>
  <c r="N207" i="5"/>
  <c r="BF207" i="5" s="1"/>
  <c r="BI206" i="5"/>
  <c r="BH206" i="5"/>
  <c r="BG206" i="5"/>
  <c r="BE206" i="5"/>
  <c r="AA206" i="5"/>
  <c r="Y206" i="5"/>
  <c r="W206" i="5"/>
  <c r="BK206" i="5"/>
  <c r="N206" i="5"/>
  <c r="BF206" i="5" s="1"/>
  <c r="BI205" i="5"/>
  <c r="BH205" i="5"/>
  <c r="BG205" i="5"/>
  <c r="BE205" i="5"/>
  <c r="AA205" i="5"/>
  <c r="Y205" i="5"/>
  <c r="W205" i="5"/>
  <c r="BK205" i="5"/>
  <c r="N205" i="5"/>
  <c r="BF205" i="5" s="1"/>
  <c r="BI204" i="5"/>
  <c r="BH204" i="5"/>
  <c r="BG204" i="5"/>
  <c r="BE204" i="5"/>
  <c r="AA204" i="5"/>
  <c r="Y204" i="5"/>
  <c r="W204" i="5"/>
  <c r="BK204" i="5"/>
  <c r="N204" i="5"/>
  <c r="BF204" i="5" s="1"/>
  <c r="BI203" i="5"/>
  <c r="BH203" i="5"/>
  <c r="BG203" i="5"/>
  <c r="BE203" i="5"/>
  <c r="AA203" i="5"/>
  <c r="Y203" i="5"/>
  <c r="W203" i="5"/>
  <c r="BK203" i="5"/>
  <c r="N203" i="5"/>
  <c r="BF203" i="5" s="1"/>
  <c r="BI201" i="5"/>
  <c r="BH201" i="5"/>
  <c r="BG201" i="5"/>
  <c r="BF201" i="5"/>
  <c r="BE201" i="5"/>
  <c r="AA201" i="5"/>
  <c r="Y201" i="5"/>
  <c r="W201" i="5"/>
  <c r="BK201" i="5"/>
  <c r="N201" i="5"/>
  <c r="BI200" i="5"/>
  <c r="BH200" i="5"/>
  <c r="BG200" i="5"/>
  <c r="BE200" i="5"/>
  <c r="AA200" i="5"/>
  <c r="Y200" i="5"/>
  <c r="W200" i="5"/>
  <c r="BK200" i="5"/>
  <c r="N200" i="5"/>
  <c r="BF200" i="5" s="1"/>
  <c r="BI199" i="5"/>
  <c r="BH199" i="5"/>
  <c r="BG199" i="5"/>
  <c r="BF199" i="5"/>
  <c r="BE199" i="5"/>
  <c r="AA199" i="5"/>
  <c r="Y199" i="5"/>
  <c r="W199" i="5"/>
  <c r="BK199" i="5"/>
  <c r="N199" i="5"/>
  <c r="BI198" i="5"/>
  <c r="BH198" i="5"/>
  <c r="BG198" i="5"/>
  <c r="BE198" i="5"/>
  <c r="AA198" i="5"/>
  <c r="Y198" i="5"/>
  <c r="W198" i="5"/>
  <c r="BK198" i="5"/>
  <c r="N198" i="5"/>
  <c r="BF198" i="5" s="1"/>
  <c r="BI197" i="5"/>
  <c r="BH197" i="5"/>
  <c r="BG197" i="5"/>
  <c r="BE197" i="5"/>
  <c r="AA197" i="5"/>
  <c r="Y197" i="5"/>
  <c r="W197" i="5"/>
  <c r="BK197" i="5"/>
  <c r="N197" i="5"/>
  <c r="BF197" i="5" s="1"/>
  <c r="BI196" i="5"/>
  <c r="BH196" i="5"/>
  <c r="BG196" i="5"/>
  <c r="BE196" i="5"/>
  <c r="AA196" i="5"/>
  <c r="Y196" i="5"/>
  <c r="W196" i="5"/>
  <c r="BK196" i="5"/>
  <c r="N196" i="5"/>
  <c r="BF196" i="5" s="1"/>
  <c r="BI195" i="5"/>
  <c r="BH195" i="5"/>
  <c r="BG195" i="5"/>
  <c r="BE195" i="5"/>
  <c r="AA195" i="5"/>
  <c r="Y195" i="5"/>
  <c r="W195" i="5"/>
  <c r="BK195" i="5"/>
  <c r="N195" i="5"/>
  <c r="BF195" i="5" s="1"/>
  <c r="BI194" i="5"/>
  <c r="BH194" i="5"/>
  <c r="BG194" i="5"/>
  <c r="BE194" i="5"/>
  <c r="AA194" i="5"/>
  <c r="Y194" i="5"/>
  <c r="W194" i="5"/>
  <c r="BK194" i="5"/>
  <c r="N194" i="5"/>
  <c r="BF194" i="5" s="1"/>
  <c r="BI192" i="5"/>
  <c r="BH192" i="5"/>
  <c r="BG192" i="5"/>
  <c r="BE192" i="5"/>
  <c r="AA192" i="5"/>
  <c r="Y192" i="5"/>
  <c r="W192" i="5"/>
  <c r="BK192" i="5"/>
  <c r="N192" i="5"/>
  <c r="BF192" i="5" s="1"/>
  <c r="BI191" i="5"/>
  <c r="BH191" i="5"/>
  <c r="BG191" i="5"/>
  <c r="BE191" i="5"/>
  <c r="AA191" i="5"/>
  <c r="Y191" i="5"/>
  <c r="W191" i="5"/>
  <c r="BK191" i="5"/>
  <c r="N191" i="5"/>
  <c r="BF191" i="5" s="1"/>
  <c r="BI190" i="5"/>
  <c r="BH190" i="5"/>
  <c r="BG190" i="5"/>
  <c r="BE190" i="5"/>
  <c r="AA190" i="5"/>
  <c r="Y190" i="5"/>
  <c r="W190" i="5"/>
  <c r="BK190" i="5"/>
  <c r="N190" i="5"/>
  <c r="BF190" i="5" s="1"/>
  <c r="BI189" i="5"/>
  <c r="BH189" i="5"/>
  <c r="BG189" i="5"/>
  <c r="BE189" i="5"/>
  <c r="AA189" i="5"/>
  <c r="Y189" i="5"/>
  <c r="W189" i="5"/>
  <c r="BK189" i="5"/>
  <c r="N189" i="5"/>
  <c r="BF189" i="5" s="1"/>
  <c r="BI188" i="5"/>
  <c r="BH188" i="5"/>
  <c r="BG188" i="5"/>
  <c r="BE188" i="5"/>
  <c r="AA188" i="5"/>
  <c r="Y188" i="5"/>
  <c r="W188" i="5"/>
  <c r="BK188" i="5"/>
  <c r="N188" i="5"/>
  <c r="BF188" i="5" s="1"/>
  <c r="BI187" i="5"/>
  <c r="BH187" i="5"/>
  <c r="BG187" i="5"/>
  <c r="BE187" i="5"/>
  <c r="AA187" i="5"/>
  <c r="Y187" i="5"/>
  <c r="W187" i="5"/>
  <c r="BK187" i="5"/>
  <c r="N187" i="5"/>
  <c r="BF187" i="5" s="1"/>
  <c r="BI186" i="5"/>
  <c r="BH186" i="5"/>
  <c r="BG186" i="5"/>
  <c r="BE186" i="5"/>
  <c r="AA186" i="5"/>
  <c r="Y186" i="5"/>
  <c r="W186" i="5"/>
  <c r="BK186" i="5"/>
  <c r="N186" i="5"/>
  <c r="BF186" i="5" s="1"/>
  <c r="BI183" i="5"/>
  <c r="BH183" i="5"/>
  <c r="BG183" i="5"/>
  <c r="BE183" i="5"/>
  <c r="AA183" i="5"/>
  <c r="Y183" i="5"/>
  <c r="W183" i="5"/>
  <c r="BK183" i="5"/>
  <c r="BK181" i="5" s="1"/>
  <c r="N181" i="5" s="1"/>
  <c r="N97" i="5" s="1"/>
  <c r="N183" i="5"/>
  <c r="BF183" i="5" s="1"/>
  <c r="BI182" i="5"/>
  <c r="BH182" i="5"/>
  <c r="BG182" i="5"/>
  <c r="BE182" i="5"/>
  <c r="AA182" i="5"/>
  <c r="Y182" i="5"/>
  <c r="W182" i="5"/>
  <c r="BK182" i="5"/>
  <c r="N182" i="5"/>
  <c r="BF182" i="5" s="1"/>
  <c r="BI180" i="5"/>
  <c r="BH180" i="5"/>
  <c r="BG180" i="5"/>
  <c r="BE180" i="5"/>
  <c r="AA180" i="5"/>
  <c r="Y180" i="5"/>
  <c r="W180" i="5"/>
  <c r="BK180" i="5"/>
  <c r="N180" i="5"/>
  <c r="BF180" i="5" s="1"/>
  <c r="BI179" i="5"/>
  <c r="BH179" i="5"/>
  <c r="BG179" i="5"/>
  <c r="BE179" i="5"/>
  <c r="AA179" i="5"/>
  <c r="Y179" i="5"/>
  <c r="W179" i="5"/>
  <c r="BK179" i="5"/>
  <c r="N179" i="5"/>
  <c r="BF179" i="5" s="1"/>
  <c r="BI178" i="5"/>
  <c r="BH178" i="5"/>
  <c r="BG178" i="5"/>
  <c r="BE178" i="5"/>
  <c r="AA178" i="5"/>
  <c r="Y178" i="5"/>
  <c r="W178" i="5"/>
  <c r="BK178" i="5"/>
  <c r="N178" i="5"/>
  <c r="BF178" i="5" s="1"/>
  <c r="BI177" i="5"/>
  <c r="BH177" i="5"/>
  <c r="BG177" i="5"/>
  <c r="BE177" i="5"/>
  <c r="AA177" i="5"/>
  <c r="Y177" i="5"/>
  <c r="W177" i="5"/>
  <c r="BK177" i="5"/>
  <c r="N177" i="5"/>
  <c r="BF177" i="5" s="1"/>
  <c r="BI176" i="5"/>
  <c r="BH176" i="5"/>
  <c r="BG176" i="5"/>
  <c r="BE176" i="5"/>
  <c r="AA176" i="5"/>
  <c r="Y176" i="5"/>
  <c r="W176" i="5"/>
  <c r="BK176" i="5"/>
  <c r="N176" i="5"/>
  <c r="BF176" i="5" s="1"/>
  <c r="BI174" i="5"/>
  <c r="BH174" i="5"/>
  <c r="BG174" i="5"/>
  <c r="BE174" i="5"/>
  <c r="AA174" i="5"/>
  <c r="Y174" i="5"/>
  <c r="W174" i="5"/>
  <c r="BK174" i="5"/>
  <c r="N174" i="5"/>
  <c r="BF174" i="5" s="1"/>
  <c r="BI173" i="5"/>
  <c r="BH173" i="5"/>
  <c r="BG173" i="5"/>
  <c r="BE173" i="5"/>
  <c r="AA173" i="5"/>
  <c r="Y173" i="5"/>
  <c r="W173" i="5"/>
  <c r="BK173" i="5"/>
  <c r="N173" i="5"/>
  <c r="BF173" i="5" s="1"/>
  <c r="BI172" i="5"/>
  <c r="BH172" i="5"/>
  <c r="BG172" i="5"/>
  <c r="BE172" i="5"/>
  <c r="AA172" i="5"/>
  <c r="Y172" i="5"/>
  <c r="W172" i="5"/>
  <c r="BK172" i="5"/>
  <c r="N172" i="5"/>
  <c r="BF172" i="5" s="1"/>
  <c r="BI171" i="5"/>
  <c r="BH171" i="5"/>
  <c r="BG171" i="5"/>
  <c r="BE171" i="5"/>
  <c r="AA171" i="5"/>
  <c r="Y171" i="5"/>
  <c r="W171" i="5"/>
  <c r="BK171" i="5"/>
  <c r="N171" i="5"/>
  <c r="BF171" i="5" s="1"/>
  <c r="BI170" i="5"/>
  <c r="BH170" i="5"/>
  <c r="BG170" i="5"/>
  <c r="BE170" i="5"/>
  <c r="AA170" i="5"/>
  <c r="Y170" i="5"/>
  <c r="W170" i="5"/>
  <c r="BK170" i="5"/>
  <c r="N170" i="5"/>
  <c r="BF170" i="5" s="1"/>
  <c r="BI169" i="5"/>
  <c r="BH169" i="5"/>
  <c r="BG169" i="5"/>
  <c r="BE169" i="5"/>
  <c r="AA169" i="5"/>
  <c r="Y169" i="5"/>
  <c r="W169" i="5"/>
  <c r="BK169" i="5"/>
  <c r="N169" i="5"/>
  <c r="BF169" i="5" s="1"/>
  <c r="BI168" i="5"/>
  <c r="BH168" i="5"/>
  <c r="BG168" i="5"/>
  <c r="BE168" i="5"/>
  <c r="AA168" i="5"/>
  <c r="Y168" i="5"/>
  <c r="W168" i="5"/>
  <c r="BK168" i="5"/>
  <c r="N168" i="5"/>
  <c r="BF168" i="5" s="1"/>
  <c r="BI167" i="5"/>
  <c r="BH167" i="5"/>
  <c r="BG167" i="5"/>
  <c r="BE167" i="5"/>
  <c r="AA167" i="5"/>
  <c r="Y167" i="5"/>
  <c r="W167" i="5"/>
  <c r="BK167" i="5"/>
  <c r="N167" i="5"/>
  <c r="BF167" i="5" s="1"/>
  <c r="BI165" i="5"/>
  <c r="BH165" i="5"/>
  <c r="BG165" i="5"/>
  <c r="BE165" i="5"/>
  <c r="AA165" i="5"/>
  <c r="Y165" i="5"/>
  <c r="W165" i="5"/>
  <c r="BK165" i="5"/>
  <c r="N165" i="5"/>
  <c r="BF165" i="5" s="1"/>
  <c r="BI164" i="5"/>
  <c r="BH164" i="5"/>
  <c r="BG164" i="5"/>
  <c r="BE164" i="5"/>
  <c r="AA164" i="5"/>
  <c r="Y164" i="5"/>
  <c r="W164" i="5"/>
  <c r="BK164" i="5"/>
  <c r="N164" i="5"/>
  <c r="BF164" i="5" s="1"/>
  <c r="BI163" i="5"/>
  <c r="BH163" i="5"/>
  <c r="BG163" i="5"/>
  <c r="BE163" i="5"/>
  <c r="AA163" i="5"/>
  <c r="Y163" i="5"/>
  <c r="W163" i="5"/>
  <c r="BK163" i="5"/>
  <c r="N163" i="5"/>
  <c r="BF163" i="5" s="1"/>
  <c r="BI162" i="5"/>
  <c r="BH162" i="5"/>
  <c r="BG162" i="5"/>
  <c r="BF162" i="5"/>
  <c r="BE162" i="5"/>
  <c r="AA162" i="5"/>
  <c r="Y162" i="5"/>
  <c r="W162" i="5"/>
  <c r="BK162" i="5"/>
  <c r="N162" i="5"/>
  <c r="BI161" i="5"/>
  <c r="BH161" i="5"/>
  <c r="BG161" i="5"/>
  <c r="BE161" i="5"/>
  <c r="AA161" i="5"/>
  <c r="Y161" i="5"/>
  <c r="W161" i="5"/>
  <c r="BK161" i="5"/>
  <c r="N161" i="5"/>
  <c r="BF161" i="5" s="1"/>
  <c r="BI159" i="5"/>
  <c r="BH159" i="5"/>
  <c r="BG159" i="5"/>
  <c r="BE159" i="5"/>
  <c r="AA159" i="5"/>
  <c r="Y159" i="5"/>
  <c r="W159" i="5"/>
  <c r="BK159" i="5"/>
  <c r="N159" i="5"/>
  <c r="BF159" i="5" s="1"/>
  <c r="BI158" i="5"/>
  <c r="BH158" i="5"/>
  <c r="BG158" i="5"/>
  <c r="BE158" i="5"/>
  <c r="AA158" i="5"/>
  <c r="Y158" i="5"/>
  <c r="W158" i="5"/>
  <c r="BK158" i="5"/>
  <c r="N158" i="5"/>
  <c r="BF158" i="5" s="1"/>
  <c r="BI157" i="5"/>
  <c r="BH157" i="5"/>
  <c r="BG157" i="5"/>
  <c r="BE157" i="5"/>
  <c r="AA157" i="5"/>
  <c r="Y157" i="5"/>
  <c r="W157" i="5"/>
  <c r="BK157" i="5"/>
  <c r="N157" i="5"/>
  <c r="BF157" i="5" s="1"/>
  <c r="BI156" i="5"/>
  <c r="BH156" i="5"/>
  <c r="BG156" i="5"/>
  <c r="BE156" i="5"/>
  <c r="AA156" i="5"/>
  <c r="Y156" i="5"/>
  <c r="W156" i="5"/>
  <c r="BK156" i="5"/>
  <c r="N156" i="5"/>
  <c r="BF156" i="5" s="1"/>
  <c r="BI155" i="5"/>
  <c r="BH155" i="5"/>
  <c r="BG155" i="5"/>
  <c r="BE155" i="5"/>
  <c r="AA155" i="5"/>
  <c r="Y155" i="5"/>
  <c r="W155" i="5"/>
  <c r="BK155" i="5"/>
  <c r="N155" i="5"/>
  <c r="BF155" i="5" s="1"/>
  <c r="BI153" i="5"/>
  <c r="BH153" i="5"/>
  <c r="BG153" i="5"/>
  <c r="BE153" i="5"/>
  <c r="AA153" i="5"/>
  <c r="Y153" i="5"/>
  <c r="W153" i="5"/>
  <c r="BK153" i="5"/>
  <c r="N153" i="5"/>
  <c r="BF153" i="5" s="1"/>
  <c r="BI152" i="5"/>
  <c r="BH152" i="5"/>
  <c r="BG152" i="5"/>
  <c r="BE152" i="5"/>
  <c r="AA152" i="5"/>
  <c r="Y152" i="5"/>
  <c r="W152" i="5"/>
  <c r="BK152" i="5"/>
  <c r="N152" i="5"/>
  <c r="BF152" i="5" s="1"/>
  <c r="BI151" i="5"/>
  <c r="BH151" i="5"/>
  <c r="BG151" i="5"/>
  <c r="BE151" i="5"/>
  <c r="AA151" i="5"/>
  <c r="Y151" i="5"/>
  <c r="W151" i="5"/>
  <c r="BK151" i="5"/>
  <c r="N151" i="5"/>
  <c r="BF151" i="5" s="1"/>
  <c r="BI150" i="5"/>
  <c r="BH150" i="5"/>
  <c r="BG150" i="5"/>
  <c r="BE150" i="5"/>
  <c r="AA150" i="5"/>
  <c r="Y150" i="5"/>
  <c r="W150" i="5"/>
  <c r="BK150" i="5"/>
  <c r="N150" i="5"/>
  <c r="BF150" i="5" s="1"/>
  <c r="BI149" i="5"/>
  <c r="BH149" i="5"/>
  <c r="BG149" i="5"/>
  <c r="BE149" i="5"/>
  <c r="AA149" i="5"/>
  <c r="Y149" i="5"/>
  <c r="W149" i="5"/>
  <c r="BK149" i="5"/>
  <c r="N149" i="5"/>
  <c r="BF149" i="5" s="1"/>
  <c r="BI148" i="5"/>
  <c r="BH148" i="5"/>
  <c r="BG148" i="5"/>
  <c r="BE148" i="5"/>
  <c r="AA148" i="5"/>
  <c r="Y148" i="5"/>
  <c r="W148" i="5"/>
  <c r="BK148" i="5"/>
  <c r="N148" i="5"/>
  <c r="BF148" i="5" s="1"/>
  <c r="BI147" i="5"/>
  <c r="BH147" i="5"/>
  <c r="BG147" i="5"/>
  <c r="BF147" i="5"/>
  <c r="BE147" i="5"/>
  <c r="AA147" i="5"/>
  <c r="Y147" i="5"/>
  <c r="W147" i="5"/>
  <c r="BK147" i="5"/>
  <c r="N147" i="5"/>
  <c r="BI145" i="5"/>
  <c r="BH145" i="5"/>
  <c r="BG145" i="5"/>
  <c r="BE145" i="5"/>
  <c r="AA145" i="5"/>
  <c r="Y145" i="5"/>
  <c r="W145" i="5"/>
  <c r="BK145" i="5"/>
  <c r="N145" i="5"/>
  <c r="BF145" i="5" s="1"/>
  <c r="BI144" i="5"/>
  <c r="BH144" i="5"/>
  <c r="BG144" i="5"/>
  <c r="BE144" i="5"/>
  <c r="AA144" i="5"/>
  <c r="Y144" i="5"/>
  <c r="W144" i="5"/>
  <c r="BK144" i="5"/>
  <c r="N144" i="5"/>
  <c r="BF144" i="5" s="1"/>
  <c r="BI143" i="5"/>
  <c r="BH143" i="5"/>
  <c r="BG143" i="5"/>
  <c r="BF143" i="5"/>
  <c r="BE143" i="5"/>
  <c r="AA143" i="5"/>
  <c r="Y143" i="5"/>
  <c r="W143" i="5"/>
  <c r="BK143" i="5"/>
  <c r="N143" i="5"/>
  <c r="BI142" i="5"/>
  <c r="BH142" i="5"/>
  <c r="BG142" i="5"/>
  <c r="BE142" i="5"/>
  <c r="AA142" i="5"/>
  <c r="Y142" i="5"/>
  <c r="W142" i="5"/>
  <c r="BK142" i="5"/>
  <c r="N142" i="5"/>
  <c r="BF142" i="5" s="1"/>
  <c r="BI141" i="5"/>
  <c r="BH141" i="5"/>
  <c r="BG141" i="5"/>
  <c r="BF141" i="5"/>
  <c r="BE141" i="5"/>
  <c r="AA141" i="5"/>
  <c r="Y141" i="5"/>
  <c r="W141" i="5"/>
  <c r="BK141" i="5"/>
  <c r="N141" i="5"/>
  <c r="M134" i="5"/>
  <c r="F134" i="5"/>
  <c r="F132" i="5"/>
  <c r="F130" i="5"/>
  <c r="BI118" i="5"/>
  <c r="BH118" i="5"/>
  <c r="BG118" i="5"/>
  <c r="BE118" i="5"/>
  <c r="BI117" i="5"/>
  <c r="BH117" i="5"/>
  <c r="BG117" i="5"/>
  <c r="BE117" i="5"/>
  <c r="BI116" i="5"/>
  <c r="BH116" i="5"/>
  <c r="BG116" i="5"/>
  <c r="BE116" i="5"/>
  <c r="BI115" i="5"/>
  <c r="BH115" i="5"/>
  <c r="BG115" i="5"/>
  <c r="BE115" i="5"/>
  <c r="BI114" i="5"/>
  <c r="BH114" i="5"/>
  <c r="BG114" i="5"/>
  <c r="BE114" i="5"/>
  <c r="BI113" i="5"/>
  <c r="BH113" i="5"/>
  <c r="BG113" i="5"/>
  <c r="BE113" i="5"/>
  <c r="M84" i="5"/>
  <c r="F84" i="5"/>
  <c r="F82" i="5"/>
  <c r="F80" i="5"/>
  <c r="O22" i="5"/>
  <c r="E22" i="5"/>
  <c r="O21" i="5"/>
  <c r="O16" i="5"/>
  <c r="E16" i="5"/>
  <c r="F85" i="5" s="1"/>
  <c r="O15" i="5"/>
  <c r="O10" i="5"/>
  <c r="M132" i="5" s="1"/>
  <c r="F6" i="5"/>
  <c r="F78" i="5" s="1"/>
  <c r="N138" i="4"/>
  <c r="AY91" i="1"/>
  <c r="AX91" i="1"/>
  <c r="BI137" i="4"/>
  <c r="BH137" i="4"/>
  <c r="BG137" i="4"/>
  <c r="BE137" i="4"/>
  <c r="AA137" i="4"/>
  <c r="AA136" i="4" s="1"/>
  <c r="Y137" i="4"/>
  <c r="Y136" i="4" s="1"/>
  <c r="W137" i="4"/>
  <c r="W136" i="4" s="1"/>
  <c r="BK137" i="4"/>
  <c r="BK136" i="4" s="1"/>
  <c r="N136" i="4" s="1"/>
  <c r="N95" i="4" s="1"/>
  <c r="N137" i="4"/>
  <c r="BF137" i="4" s="1"/>
  <c r="BI135" i="4"/>
  <c r="BH135" i="4"/>
  <c r="BG135" i="4"/>
  <c r="BE135" i="4"/>
  <c r="AA135" i="4"/>
  <c r="Y135" i="4"/>
  <c r="W135" i="4"/>
  <c r="BK135" i="4"/>
  <c r="N135" i="4"/>
  <c r="BF135" i="4" s="1"/>
  <c r="BI134" i="4"/>
  <c r="BH134" i="4"/>
  <c r="BG134" i="4"/>
  <c r="BF134" i="4"/>
  <c r="BE134" i="4"/>
  <c r="AA134" i="4"/>
  <c r="Y134" i="4"/>
  <c r="W134" i="4"/>
  <c r="BK134" i="4"/>
  <c r="N134" i="4"/>
  <c r="BI132" i="4"/>
  <c r="BH132" i="4"/>
  <c r="BG132" i="4"/>
  <c r="BE132" i="4"/>
  <c r="AA132" i="4"/>
  <c r="Y132" i="4"/>
  <c r="W132" i="4"/>
  <c r="BK132" i="4"/>
  <c r="N132" i="4"/>
  <c r="BF132" i="4" s="1"/>
  <c r="BI131" i="4"/>
  <c r="BH131" i="4"/>
  <c r="BG131" i="4"/>
  <c r="BE131" i="4"/>
  <c r="AA131" i="4"/>
  <c r="AA130" i="4" s="1"/>
  <c r="Y131" i="4"/>
  <c r="W131" i="4"/>
  <c r="BK131" i="4"/>
  <c r="BK130" i="4" s="1"/>
  <c r="N130" i="4" s="1"/>
  <c r="N93" i="4" s="1"/>
  <c r="N131" i="4"/>
  <c r="BF131" i="4" s="1"/>
  <c r="BI129" i="4"/>
  <c r="BH129" i="4"/>
  <c r="BG129" i="4"/>
  <c r="BF129" i="4"/>
  <c r="BE129" i="4"/>
  <c r="AA129" i="4"/>
  <c r="AA128" i="4" s="1"/>
  <c r="Y129" i="4"/>
  <c r="Y128" i="4" s="1"/>
  <c r="W129" i="4"/>
  <c r="W128" i="4" s="1"/>
  <c r="BK129" i="4"/>
  <c r="BK128" i="4" s="1"/>
  <c r="N128" i="4" s="1"/>
  <c r="N92" i="4" s="1"/>
  <c r="N129" i="4"/>
  <c r="BI127" i="4"/>
  <c r="BH127" i="4"/>
  <c r="BG127" i="4"/>
  <c r="BE127" i="4"/>
  <c r="AA127" i="4"/>
  <c r="Y127" i="4"/>
  <c r="W127" i="4"/>
  <c r="BK127" i="4"/>
  <c r="N127" i="4"/>
  <c r="BF127" i="4" s="1"/>
  <c r="BI126" i="4"/>
  <c r="BH126" i="4"/>
  <c r="BG126" i="4"/>
  <c r="BF126" i="4"/>
  <c r="BE126" i="4"/>
  <c r="AA126" i="4"/>
  <c r="Y126" i="4"/>
  <c r="W126" i="4"/>
  <c r="BK126" i="4"/>
  <c r="BK125" i="4" s="1"/>
  <c r="N126" i="4"/>
  <c r="M119" i="4"/>
  <c r="F119" i="4"/>
  <c r="F117" i="4"/>
  <c r="F115" i="4"/>
  <c r="BI103" i="4"/>
  <c r="BH103" i="4"/>
  <c r="BG103" i="4"/>
  <c r="BE103" i="4"/>
  <c r="BI102" i="4"/>
  <c r="BH102" i="4"/>
  <c r="BG102" i="4"/>
  <c r="BE102" i="4"/>
  <c r="BI101" i="4"/>
  <c r="BH101" i="4"/>
  <c r="BG101" i="4"/>
  <c r="BE101" i="4"/>
  <c r="BI100" i="4"/>
  <c r="BH100" i="4"/>
  <c r="BG100" i="4"/>
  <c r="BE100" i="4"/>
  <c r="BI99" i="4"/>
  <c r="BH99" i="4"/>
  <c r="BG99" i="4"/>
  <c r="BE99" i="4"/>
  <c r="BI98" i="4"/>
  <c r="BH98" i="4"/>
  <c r="BG98" i="4"/>
  <c r="BE98" i="4"/>
  <c r="M84" i="4"/>
  <c r="F84" i="4"/>
  <c r="F82" i="4"/>
  <c r="F80" i="4"/>
  <c r="O22" i="4"/>
  <c r="E22" i="4"/>
  <c r="M120" i="4" s="1"/>
  <c r="O21" i="4"/>
  <c r="O16" i="4"/>
  <c r="E16" i="4"/>
  <c r="F120" i="4" s="1"/>
  <c r="O15" i="4"/>
  <c r="O10" i="4"/>
  <c r="M117" i="4" s="1"/>
  <c r="F6" i="4"/>
  <c r="F78" i="4" s="1"/>
  <c r="N152" i="3"/>
  <c r="N149" i="3"/>
  <c r="N94" i="3" s="1"/>
  <c r="AY90" i="1"/>
  <c r="AX90" i="1"/>
  <c r="BI151" i="3"/>
  <c r="BH151" i="3"/>
  <c r="BG151" i="3"/>
  <c r="BE151" i="3"/>
  <c r="AA151" i="3"/>
  <c r="AA150" i="3" s="1"/>
  <c r="Y151" i="3"/>
  <c r="Y150" i="3" s="1"/>
  <c r="W151" i="3"/>
  <c r="W150" i="3" s="1"/>
  <c r="BK151" i="3"/>
  <c r="BK150" i="3" s="1"/>
  <c r="N150" i="3" s="1"/>
  <c r="N95" i="3" s="1"/>
  <c r="N151" i="3"/>
  <c r="BF151" i="3" s="1"/>
  <c r="BI148" i="3"/>
  <c r="BH148" i="3"/>
  <c r="BG148" i="3"/>
  <c r="BE148" i="3"/>
  <c r="AA148" i="3"/>
  <c r="Y148" i="3"/>
  <c r="W148" i="3"/>
  <c r="BK148" i="3"/>
  <c r="N148" i="3"/>
  <c r="BF148" i="3" s="1"/>
  <c r="BI147" i="3"/>
  <c r="BH147" i="3"/>
  <c r="BG147" i="3"/>
  <c r="BF147" i="3"/>
  <c r="BE147" i="3"/>
  <c r="AA147" i="3"/>
  <c r="Y147" i="3"/>
  <c r="W147" i="3"/>
  <c r="BK147" i="3"/>
  <c r="N147" i="3"/>
  <c r="BI146" i="3"/>
  <c r="BH146" i="3"/>
  <c r="BG146" i="3"/>
  <c r="BE146" i="3"/>
  <c r="AA146" i="3"/>
  <c r="Y146" i="3"/>
  <c r="W146" i="3"/>
  <c r="BK146" i="3"/>
  <c r="N146" i="3"/>
  <c r="BF146" i="3" s="1"/>
  <c r="BI145" i="3"/>
  <c r="BH145" i="3"/>
  <c r="BG145" i="3"/>
  <c r="BE145" i="3"/>
  <c r="AA145" i="3"/>
  <c r="Y145" i="3"/>
  <c r="W145" i="3"/>
  <c r="BK145" i="3"/>
  <c r="N145" i="3"/>
  <c r="BF145" i="3" s="1"/>
  <c r="BI144" i="3"/>
  <c r="BH144" i="3"/>
  <c r="BG144" i="3"/>
  <c r="BE144" i="3"/>
  <c r="AA144" i="3"/>
  <c r="Y144" i="3"/>
  <c r="W144" i="3"/>
  <c r="BK144" i="3"/>
  <c r="N144" i="3"/>
  <c r="BF144" i="3" s="1"/>
  <c r="BI143" i="3"/>
  <c r="BH143" i="3"/>
  <c r="BG143" i="3"/>
  <c r="BE143" i="3"/>
  <c r="AA143" i="3"/>
  <c r="Y143" i="3"/>
  <c r="W143" i="3"/>
  <c r="BK143" i="3"/>
  <c r="N143" i="3"/>
  <c r="BF143" i="3" s="1"/>
  <c r="BI142" i="3"/>
  <c r="BH142" i="3"/>
  <c r="BG142" i="3"/>
  <c r="BE142" i="3"/>
  <c r="AA142" i="3"/>
  <c r="Y142" i="3"/>
  <c r="W142" i="3"/>
  <c r="BK142" i="3"/>
  <c r="N142" i="3"/>
  <c r="BF142" i="3" s="1"/>
  <c r="BI141" i="3"/>
  <c r="BH141" i="3"/>
  <c r="BG141" i="3"/>
  <c r="BE141" i="3"/>
  <c r="AA141" i="3"/>
  <c r="Y141" i="3"/>
  <c r="W141" i="3"/>
  <c r="BK141" i="3"/>
  <c r="N141" i="3"/>
  <c r="BF141" i="3" s="1"/>
  <c r="BI140" i="3"/>
  <c r="BH140" i="3"/>
  <c r="BG140" i="3"/>
  <c r="BE140" i="3"/>
  <c r="AA140" i="3"/>
  <c r="Y140" i="3"/>
  <c r="W140" i="3"/>
  <c r="BK140" i="3"/>
  <c r="N140" i="3"/>
  <c r="BF140" i="3" s="1"/>
  <c r="BI139" i="3"/>
  <c r="BH139" i="3"/>
  <c r="BG139" i="3"/>
  <c r="BE139" i="3"/>
  <c r="AA139" i="3"/>
  <c r="Y139" i="3"/>
  <c r="W139" i="3"/>
  <c r="BK139" i="3"/>
  <c r="N139" i="3"/>
  <c r="BF139" i="3" s="1"/>
  <c r="BI138" i="3"/>
  <c r="BH138" i="3"/>
  <c r="BG138" i="3"/>
  <c r="BE138" i="3"/>
  <c r="AA138" i="3"/>
  <c r="Y138" i="3"/>
  <c r="W138" i="3"/>
  <c r="BK138" i="3"/>
  <c r="N138" i="3"/>
  <c r="BF138" i="3" s="1"/>
  <c r="BI137" i="3"/>
  <c r="BH137" i="3"/>
  <c r="BG137" i="3"/>
  <c r="BE137" i="3"/>
  <c r="AA137" i="3"/>
  <c r="Y137" i="3"/>
  <c r="W137" i="3"/>
  <c r="BK137" i="3"/>
  <c r="N137" i="3"/>
  <c r="BF137" i="3" s="1"/>
  <c r="BI136" i="3"/>
  <c r="BH136" i="3"/>
  <c r="BG136" i="3"/>
  <c r="BE136" i="3"/>
  <c r="AA136" i="3"/>
  <c r="Y136" i="3"/>
  <c r="W136" i="3"/>
  <c r="BK136" i="3"/>
  <c r="N136" i="3"/>
  <c r="BF136" i="3" s="1"/>
  <c r="BI134" i="3"/>
  <c r="BH134" i="3"/>
  <c r="BG134" i="3"/>
  <c r="BE134" i="3"/>
  <c r="AA134" i="3"/>
  <c r="Y134" i="3"/>
  <c r="W134" i="3"/>
  <c r="BK134" i="3"/>
  <c r="N134" i="3"/>
  <c r="BF134" i="3" s="1"/>
  <c r="BI133" i="3"/>
  <c r="BH133" i="3"/>
  <c r="BG133" i="3"/>
  <c r="BF133" i="3"/>
  <c r="BE133" i="3"/>
  <c r="AA133" i="3"/>
  <c r="Y133" i="3"/>
  <c r="W133" i="3"/>
  <c r="BK133" i="3"/>
  <c r="N133" i="3"/>
  <c r="BI132" i="3"/>
  <c r="BH132" i="3"/>
  <c r="BG132" i="3"/>
  <c r="BE132" i="3"/>
  <c r="AA132" i="3"/>
  <c r="Y132" i="3"/>
  <c r="W132" i="3"/>
  <c r="BK132" i="3"/>
  <c r="N132" i="3"/>
  <c r="BF132" i="3" s="1"/>
  <c r="BI130" i="3"/>
  <c r="BH130" i="3"/>
  <c r="BG130" i="3"/>
  <c r="BE130" i="3"/>
  <c r="AA130" i="3"/>
  <c r="Y130" i="3"/>
  <c r="W130" i="3"/>
  <c r="BK130" i="3"/>
  <c r="N130" i="3"/>
  <c r="BF130" i="3" s="1"/>
  <c r="BI129" i="3"/>
  <c r="BH129" i="3"/>
  <c r="BG129" i="3"/>
  <c r="BF129" i="3"/>
  <c r="BE129" i="3"/>
  <c r="AA129" i="3"/>
  <c r="Y129" i="3"/>
  <c r="W129" i="3"/>
  <c r="BK129" i="3"/>
  <c r="N129" i="3"/>
  <c r="BI128" i="3"/>
  <c r="BH128" i="3"/>
  <c r="BG128" i="3"/>
  <c r="BE128" i="3"/>
  <c r="AA128" i="3"/>
  <c r="Y128" i="3"/>
  <c r="W128" i="3"/>
  <c r="BK128" i="3"/>
  <c r="N128" i="3"/>
  <c r="BF128" i="3" s="1"/>
  <c r="BI127" i="3"/>
  <c r="BH127" i="3"/>
  <c r="BG127" i="3"/>
  <c r="BE127" i="3"/>
  <c r="AA127" i="3"/>
  <c r="Y127" i="3"/>
  <c r="W127" i="3"/>
  <c r="BK127" i="3"/>
  <c r="N127" i="3"/>
  <c r="BF127" i="3" s="1"/>
  <c r="BI126" i="3"/>
  <c r="BH126" i="3"/>
  <c r="BG126" i="3"/>
  <c r="BE126" i="3"/>
  <c r="AA126" i="3"/>
  <c r="Y126" i="3"/>
  <c r="W126" i="3"/>
  <c r="BK126" i="3"/>
  <c r="N126" i="3"/>
  <c r="BF126" i="3" s="1"/>
  <c r="F117" i="3"/>
  <c r="F115" i="3"/>
  <c r="BI103" i="3"/>
  <c r="BH103" i="3"/>
  <c r="BG103" i="3"/>
  <c r="BE103" i="3"/>
  <c r="BI102" i="3"/>
  <c r="BH102" i="3"/>
  <c r="BG102" i="3"/>
  <c r="BE102" i="3"/>
  <c r="BI101" i="3"/>
  <c r="BH101" i="3"/>
  <c r="BG101" i="3"/>
  <c r="BE101" i="3"/>
  <c r="BI100" i="3"/>
  <c r="BH100" i="3"/>
  <c r="BG100" i="3"/>
  <c r="BE100" i="3"/>
  <c r="BI99" i="3"/>
  <c r="BH99" i="3"/>
  <c r="BG99" i="3"/>
  <c r="BE99" i="3"/>
  <c r="BI98" i="3"/>
  <c r="BH98" i="3"/>
  <c r="BG98" i="3"/>
  <c r="BE98" i="3"/>
  <c r="F82" i="3"/>
  <c r="F80" i="3"/>
  <c r="O22" i="3"/>
  <c r="E22" i="3"/>
  <c r="M120" i="3" s="1"/>
  <c r="O21" i="3"/>
  <c r="O19" i="3"/>
  <c r="E19" i="3"/>
  <c r="M119" i="3" s="1"/>
  <c r="O18" i="3"/>
  <c r="O16" i="3"/>
  <c r="E16" i="3"/>
  <c r="F120" i="3" s="1"/>
  <c r="O15" i="3"/>
  <c r="O13" i="3"/>
  <c r="E13" i="3"/>
  <c r="F119" i="3" s="1"/>
  <c r="O12" i="3"/>
  <c r="O10" i="3"/>
  <c r="M117" i="3" s="1"/>
  <c r="F6" i="3"/>
  <c r="F113" i="3" s="1"/>
  <c r="N165" i="2"/>
  <c r="AY89" i="1"/>
  <c r="AX89" i="1"/>
  <c r="BI164" i="2"/>
  <c r="BH164" i="2"/>
  <c r="BG164" i="2"/>
  <c r="BE164" i="2"/>
  <c r="AA164" i="2"/>
  <c r="AA163" i="2" s="1"/>
  <c r="Y164" i="2"/>
  <c r="Y163" i="2" s="1"/>
  <c r="W164" i="2"/>
  <c r="W163" i="2" s="1"/>
  <c r="BK164" i="2"/>
  <c r="BK163" i="2" s="1"/>
  <c r="N163" i="2" s="1"/>
  <c r="N99" i="2" s="1"/>
  <c r="N164" i="2"/>
  <c r="BF164" i="2" s="1"/>
  <c r="BI162" i="2"/>
  <c r="BH162" i="2"/>
  <c r="BG162" i="2"/>
  <c r="BE162" i="2"/>
  <c r="AA162" i="2"/>
  <c r="Y162" i="2"/>
  <c r="W162" i="2"/>
  <c r="BK162" i="2"/>
  <c r="N162" i="2"/>
  <c r="BF162" i="2" s="1"/>
  <c r="BI161" i="2"/>
  <c r="BH161" i="2"/>
  <c r="BG161" i="2"/>
  <c r="BE161" i="2"/>
  <c r="AA161" i="2"/>
  <c r="Y161" i="2"/>
  <c r="Y160" i="2" s="1"/>
  <c r="W161" i="2"/>
  <c r="BK161" i="2"/>
  <c r="N161" i="2"/>
  <c r="BF161" i="2" s="1"/>
  <c r="BI159" i="2"/>
  <c r="BH159" i="2"/>
  <c r="BG159" i="2"/>
  <c r="BE159" i="2"/>
  <c r="AA159" i="2"/>
  <c r="Y159" i="2"/>
  <c r="W159" i="2"/>
  <c r="BK159" i="2"/>
  <c r="N159" i="2"/>
  <c r="BF159" i="2" s="1"/>
  <c r="BI158" i="2"/>
  <c r="BH158" i="2"/>
  <c r="BG158" i="2"/>
  <c r="BF158" i="2"/>
  <c r="BE158" i="2"/>
  <c r="AA158" i="2"/>
  <c r="Y158" i="2"/>
  <c r="W158" i="2"/>
  <c r="BK158" i="2"/>
  <c r="N158" i="2"/>
  <c r="BI157" i="2"/>
  <c r="BH157" i="2"/>
  <c r="BG157" i="2"/>
  <c r="BE157" i="2"/>
  <c r="AA157" i="2"/>
  <c r="Y157" i="2"/>
  <c r="W157" i="2"/>
  <c r="BK157" i="2"/>
  <c r="N157" i="2"/>
  <c r="BF157" i="2" s="1"/>
  <c r="BI156" i="2"/>
  <c r="BH156" i="2"/>
  <c r="BG156" i="2"/>
  <c r="BE156" i="2"/>
  <c r="AA156" i="2"/>
  <c r="Y156" i="2"/>
  <c r="W156" i="2"/>
  <c r="BK156" i="2"/>
  <c r="N156" i="2"/>
  <c r="BF156" i="2" s="1"/>
  <c r="BI155" i="2"/>
  <c r="BH155" i="2"/>
  <c r="BG155" i="2"/>
  <c r="BE155" i="2"/>
  <c r="AA155" i="2"/>
  <c r="Y155" i="2"/>
  <c r="W155" i="2"/>
  <c r="BK155" i="2"/>
  <c r="N155" i="2"/>
  <c r="BF155" i="2" s="1"/>
  <c r="BI154" i="2"/>
  <c r="BH154" i="2"/>
  <c r="BG154" i="2"/>
  <c r="BE154" i="2"/>
  <c r="AA154" i="2"/>
  <c r="Y154" i="2"/>
  <c r="W154" i="2"/>
  <c r="BK154" i="2"/>
  <c r="N154" i="2"/>
  <c r="BF154" i="2" s="1"/>
  <c r="BI152" i="2"/>
  <c r="BH152" i="2"/>
  <c r="BG152" i="2"/>
  <c r="BE152" i="2"/>
  <c r="AA152" i="2"/>
  <c r="AA151" i="2" s="1"/>
  <c r="Y152" i="2"/>
  <c r="Y151" i="2" s="1"/>
  <c r="W152" i="2"/>
  <c r="W151" i="2" s="1"/>
  <c r="BK152" i="2"/>
  <c r="BK151" i="2" s="1"/>
  <c r="N151" i="2" s="1"/>
  <c r="N96" i="2" s="1"/>
  <c r="N152" i="2"/>
  <c r="BF152" i="2" s="1"/>
  <c r="BI150" i="2"/>
  <c r="BH150" i="2"/>
  <c r="BG150" i="2"/>
  <c r="BE150" i="2"/>
  <c r="AA150" i="2"/>
  <c r="AA149" i="2" s="1"/>
  <c r="Y150" i="2"/>
  <c r="Y149" i="2" s="1"/>
  <c r="W150" i="2"/>
  <c r="W149" i="2" s="1"/>
  <c r="BK150" i="2"/>
  <c r="BK149" i="2" s="1"/>
  <c r="N150" i="2"/>
  <c r="BF150" i="2" s="1"/>
  <c r="BI147" i="2"/>
  <c r="BH147" i="2"/>
  <c r="BG147" i="2"/>
  <c r="BE147" i="2"/>
  <c r="AA147" i="2"/>
  <c r="AA146" i="2" s="1"/>
  <c r="Y147" i="2"/>
  <c r="Y146" i="2" s="1"/>
  <c r="W147" i="2"/>
  <c r="W146" i="2" s="1"/>
  <c r="BK147" i="2"/>
  <c r="BK146" i="2" s="1"/>
  <c r="N146" i="2" s="1"/>
  <c r="N93" i="2" s="1"/>
  <c r="N147" i="2"/>
  <c r="BF147" i="2" s="1"/>
  <c r="BI145" i="2"/>
  <c r="BH145" i="2"/>
  <c r="BG145" i="2"/>
  <c r="BE145" i="2"/>
  <c r="AA145" i="2"/>
  <c r="Y145" i="2"/>
  <c r="W145" i="2"/>
  <c r="BK145" i="2"/>
  <c r="N145" i="2"/>
  <c r="BF145" i="2" s="1"/>
  <c r="BI144" i="2"/>
  <c r="BH144" i="2"/>
  <c r="BG144" i="2"/>
  <c r="BE144" i="2"/>
  <c r="AA144" i="2"/>
  <c r="Y144" i="2"/>
  <c r="W144" i="2"/>
  <c r="BK144" i="2"/>
  <c r="N144" i="2"/>
  <c r="BF144" i="2" s="1"/>
  <c r="BI143" i="2"/>
  <c r="BH143" i="2"/>
  <c r="BG143" i="2"/>
  <c r="BE143" i="2"/>
  <c r="AA143" i="2"/>
  <c r="Y143" i="2"/>
  <c r="W143" i="2"/>
  <c r="BK143" i="2"/>
  <c r="N143" i="2"/>
  <c r="BF143" i="2" s="1"/>
  <c r="BI142" i="2"/>
  <c r="BH142" i="2"/>
  <c r="BG142" i="2"/>
  <c r="BE142" i="2"/>
  <c r="AA142" i="2"/>
  <c r="Y142" i="2"/>
  <c r="W142" i="2"/>
  <c r="BK142" i="2"/>
  <c r="N142" i="2"/>
  <c r="BF142" i="2" s="1"/>
  <c r="BI141" i="2"/>
  <c r="BH141" i="2"/>
  <c r="BG141" i="2"/>
  <c r="BE141" i="2"/>
  <c r="AA141" i="2"/>
  <c r="Y141" i="2"/>
  <c r="W141" i="2"/>
  <c r="BK141" i="2"/>
  <c r="N141" i="2"/>
  <c r="BF141" i="2" s="1"/>
  <c r="BI140" i="2"/>
  <c r="BH140" i="2"/>
  <c r="BG140" i="2"/>
  <c r="BE140" i="2"/>
  <c r="AA140" i="2"/>
  <c r="Y140" i="2"/>
  <c r="W140" i="2"/>
  <c r="BK140" i="2"/>
  <c r="N140" i="2"/>
  <c r="BF140" i="2" s="1"/>
  <c r="BI139" i="2"/>
  <c r="BH139" i="2"/>
  <c r="BG139" i="2"/>
  <c r="BE139" i="2"/>
  <c r="AA139" i="2"/>
  <c r="Y139" i="2"/>
  <c r="W139" i="2"/>
  <c r="BK139" i="2"/>
  <c r="N139" i="2"/>
  <c r="BF139" i="2" s="1"/>
  <c r="BI138" i="2"/>
  <c r="BH138" i="2"/>
  <c r="BG138" i="2"/>
  <c r="BE138" i="2"/>
  <c r="AA138" i="2"/>
  <c r="Y138" i="2"/>
  <c r="W138" i="2"/>
  <c r="BK138" i="2"/>
  <c r="N138" i="2"/>
  <c r="BF138" i="2" s="1"/>
  <c r="BI137" i="2"/>
  <c r="BH137" i="2"/>
  <c r="BG137" i="2"/>
  <c r="BF137" i="2"/>
  <c r="BE137" i="2"/>
  <c r="AA137" i="2"/>
  <c r="Y137" i="2"/>
  <c r="W137" i="2"/>
  <c r="BK137" i="2"/>
  <c r="N137" i="2"/>
  <c r="BI136" i="2"/>
  <c r="BH136" i="2"/>
  <c r="BG136" i="2"/>
  <c r="BE136" i="2"/>
  <c r="AA136" i="2"/>
  <c r="Y136" i="2"/>
  <c r="W136" i="2"/>
  <c r="BK136" i="2"/>
  <c r="N136" i="2"/>
  <c r="BF136" i="2" s="1"/>
  <c r="BI134" i="2"/>
  <c r="BH134" i="2"/>
  <c r="BG134" i="2"/>
  <c r="BE134" i="2"/>
  <c r="AA134" i="2"/>
  <c r="Y134" i="2"/>
  <c r="W134" i="2"/>
  <c r="BK134" i="2"/>
  <c r="N134" i="2"/>
  <c r="BF134" i="2" s="1"/>
  <c r="BI133" i="2"/>
  <c r="BH133" i="2"/>
  <c r="BG133" i="2"/>
  <c r="BF133" i="2"/>
  <c r="BE133" i="2"/>
  <c r="AA133" i="2"/>
  <c r="Y133" i="2"/>
  <c r="W133" i="2"/>
  <c r="BK133" i="2"/>
  <c r="N133" i="2"/>
  <c r="BI132" i="2"/>
  <c r="BH132" i="2"/>
  <c r="BG132" i="2"/>
  <c r="BE132" i="2"/>
  <c r="AA132" i="2"/>
  <c r="Y132" i="2"/>
  <c r="W132" i="2"/>
  <c r="BK132" i="2"/>
  <c r="N132" i="2"/>
  <c r="BF132" i="2" s="1"/>
  <c r="BI131" i="2"/>
  <c r="BH131" i="2"/>
  <c r="BG131" i="2"/>
  <c r="BF131" i="2"/>
  <c r="BE131" i="2"/>
  <c r="AA131" i="2"/>
  <c r="Y131" i="2"/>
  <c r="W131" i="2"/>
  <c r="BK131" i="2"/>
  <c r="N131" i="2"/>
  <c r="BI130" i="2"/>
  <c r="BH130" i="2"/>
  <c r="BG130" i="2"/>
  <c r="BE130" i="2"/>
  <c r="AA130" i="2"/>
  <c r="Y130" i="2"/>
  <c r="W130" i="2"/>
  <c r="BK130" i="2"/>
  <c r="N130" i="2"/>
  <c r="BF130" i="2" s="1"/>
  <c r="M124" i="2"/>
  <c r="M123" i="2"/>
  <c r="F123" i="2"/>
  <c r="F121" i="2"/>
  <c r="F119" i="2"/>
  <c r="BI107" i="2"/>
  <c r="BH107" i="2"/>
  <c r="BG107" i="2"/>
  <c r="BE107" i="2"/>
  <c r="BI106" i="2"/>
  <c r="BH106" i="2"/>
  <c r="BG106" i="2"/>
  <c r="BE106" i="2"/>
  <c r="BI105" i="2"/>
  <c r="BH105" i="2"/>
  <c r="BG105" i="2"/>
  <c r="BE105" i="2"/>
  <c r="BI104" i="2"/>
  <c r="BH104" i="2"/>
  <c r="BG104" i="2"/>
  <c r="BE104" i="2"/>
  <c r="BI103" i="2"/>
  <c r="BH103" i="2"/>
  <c r="BG103" i="2"/>
  <c r="BE103" i="2"/>
  <c r="BI102" i="2"/>
  <c r="BH102" i="2"/>
  <c r="BG102" i="2"/>
  <c r="BE102" i="2"/>
  <c r="M85" i="2"/>
  <c r="M84" i="2"/>
  <c r="F84" i="2"/>
  <c r="F82" i="2"/>
  <c r="F80" i="2"/>
  <c r="O22" i="2"/>
  <c r="E22" i="2"/>
  <c r="O21" i="2"/>
  <c r="O16" i="2"/>
  <c r="E16" i="2"/>
  <c r="F124" i="2" s="1"/>
  <c r="O15" i="2"/>
  <c r="O10" i="2"/>
  <c r="M121" i="2" s="1"/>
  <c r="F6" i="2"/>
  <c r="F117" i="2" s="1"/>
  <c r="CK105" i="1"/>
  <c r="CJ105" i="1"/>
  <c r="CI105" i="1"/>
  <c r="CC105" i="1"/>
  <c r="CH105" i="1"/>
  <c r="CB105" i="1"/>
  <c r="CG105" i="1"/>
  <c r="CA105" i="1"/>
  <c r="CF105" i="1"/>
  <c r="BZ105" i="1"/>
  <c r="CE105" i="1"/>
  <c r="CK104" i="1"/>
  <c r="CJ104" i="1"/>
  <c r="CI104" i="1"/>
  <c r="CC104" i="1"/>
  <c r="CH104" i="1"/>
  <c r="CB104" i="1"/>
  <c r="CG104" i="1"/>
  <c r="CA104" i="1"/>
  <c r="CF104" i="1"/>
  <c r="BZ104" i="1"/>
  <c r="CE104" i="1"/>
  <c r="CK103" i="1"/>
  <c r="CJ103" i="1"/>
  <c r="CI103" i="1"/>
  <c r="CC103" i="1"/>
  <c r="CH103" i="1"/>
  <c r="CB103" i="1"/>
  <c r="CG103" i="1"/>
  <c r="CA103" i="1"/>
  <c r="CF103" i="1"/>
  <c r="BZ103" i="1"/>
  <c r="CE103" i="1"/>
  <c r="CK102" i="1"/>
  <c r="CJ102" i="1"/>
  <c r="CI102" i="1"/>
  <c r="CH102" i="1"/>
  <c r="CG102" i="1"/>
  <c r="CF102" i="1"/>
  <c r="BZ102" i="1"/>
  <c r="CE102" i="1"/>
  <c r="AM83" i="1"/>
  <c r="L83" i="1"/>
  <c r="AM82" i="1"/>
  <c r="L82" i="1"/>
  <c r="L80" i="1"/>
  <c r="L78" i="1"/>
  <c r="L77" i="1"/>
  <c r="M85" i="3" l="1"/>
  <c r="Y129" i="2"/>
  <c r="BK175" i="5"/>
  <c r="N175" i="5" s="1"/>
  <c r="N96" i="5" s="1"/>
  <c r="AA193" i="7"/>
  <c r="W128" i="9"/>
  <c r="W154" i="9"/>
  <c r="AA160" i="2"/>
  <c r="AA148" i="2" s="1"/>
  <c r="AA133" i="4"/>
  <c r="F128" i="5"/>
  <c r="AA212" i="5"/>
  <c r="Y270" i="5"/>
  <c r="W270" i="5"/>
  <c r="BK193" i="7"/>
  <c r="N193" i="7" s="1"/>
  <c r="N96" i="7" s="1"/>
  <c r="BK143" i="8"/>
  <c r="BK141" i="9"/>
  <c r="N141" i="9" s="1"/>
  <c r="N94" i="9" s="1"/>
  <c r="W169" i="9"/>
  <c r="BK169" i="9"/>
  <c r="N169" i="9" s="1"/>
  <c r="N98" i="9" s="1"/>
  <c r="BK125" i="10"/>
  <c r="Y130" i="10"/>
  <c r="AA133" i="10"/>
  <c r="AA135" i="2"/>
  <c r="AA153" i="2"/>
  <c r="W140" i="5"/>
  <c r="W139" i="5" s="1"/>
  <c r="AA215" i="5"/>
  <c r="BK160" i="2"/>
  <c r="N160" i="2" s="1"/>
  <c r="N98" i="2" s="1"/>
  <c r="AA125" i="3"/>
  <c r="W131" i="3"/>
  <c r="BK131" i="3"/>
  <c r="N131" i="3" s="1"/>
  <c r="N92" i="3" s="1"/>
  <c r="W135" i="3"/>
  <c r="AA125" i="4"/>
  <c r="BK133" i="4"/>
  <c r="N133" i="4" s="1"/>
  <c r="N94" i="4" s="1"/>
  <c r="Y133" i="4"/>
  <c r="W181" i="5"/>
  <c r="BK212" i="5"/>
  <c r="N212" i="5" s="1"/>
  <c r="N102" i="5" s="1"/>
  <c r="Y251" i="5"/>
  <c r="AA270" i="5"/>
  <c r="W148" i="7"/>
  <c r="F113" i="8"/>
  <c r="BK134" i="8"/>
  <c r="N134" i="8" s="1"/>
  <c r="N92" i="8" s="1"/>
  <c r="W138" i="9"/>
  <c r="F113" i="10"/>
  <c r="Y125" i="10"/>
  <c r="BK133" i="10"/>
  <c r="N133" i="10" s="1"/>
  <c r="N94" i="10" s="1"/>
  <c r="F135" i="5"/>
  <c r="M120" i="9"/>
  <c r="BK153" i="2"/>
  <c r="N153" i="2" s="1"/>
  <c r="N97" i="2" s="1"/>
  <c r="BK193" i="5"/>
  <c r="N193" i="5" s="1"/>
  <c r="N100" i="5" s="1"/>
  <c r="BK193" i="6"/>
  <c r="N193" i="6" s="1"/>
  <c r="N97" i="6" s="1"/>
  <c r="AA119" i="11"/>
  <c r="AA118" i="11" s="1"/>
  <c r="AA117" i="11" s="1"/>
  <c r="W153" i="2"/>
  <c r="M33" i="3"/>
  <c r="AV90" i="1" s="1"/>
  <c r="M85" i="4"/>
  <c r="W125" i="4"/>
  <c r="Y185" i="5"/>
  <c r="W251" i="5"/>
  <c r="W186" i="6"/>
  <c r="M85" i="8"/>
  <c r="M120" i="8"/>
  <c r="Y143" i="8"/>
  <c r="Y142" i="8" s="1"/>
  <c r="H37" i="10"/>
  <c r="BD98" i="1" s="1"/>
  <c r="H34" i="11"/>
  <c r="BB99" i="1" s="1"/>
  <c r="BK135" i="2"/>
  <c r="N135" i="2" s="1"/>
  <c r="N92" i="2" s="1"/>
  <c r="W129" i="2"/>
  <c r="Y135" i="2"/>
  <c r="W135" i="2"/>
  <c r="M33" i="4"/>
  <c r="AV91" i="1" s="1"/>
  <c r="F113" i="4"/>
  <c r="BK140" i="5"/>
  <c r="N140" i="5" s="1"/>
  <c r="N91" i="5" s="1"/>
  <c r="AA222" i="5"/>
  <c r="W145" i="6"/>
  <c r="Y137" i="8"/>
  <c r="BK125" i="3"/>
  <c r="N125" i="3" s="1"/>
  <c r="N91" i="3" s="1"/>
  <c r="Y154" i="5"/>
  <c r="W125" i="3"/>
  <c r="W124" i="3" s="1"/>
  <c r="W123" i="3" s="1"/>
  <c r="AU90" i="1" s="1"/>
  <c r="H37" i="4"/>
  <c r="BD91" i="1" s="1"/>
  <c r="M85" i="5"/>
  <c r="M135" i="5"/>
  <c r="AA266" i="5"/>
  <c r="H33" i="2"/>
  <c r="AZ89" i="1" s="1"/>
  <c r="Y128" i="2"/>
  <c r="AA160" i="5"/>
  <c r="Y160" i="9"/>
  <c r="Y131" i="3"/>
  <c r="Y124" i="3" s="1"/>
  <c r="Y123" i="3" s="1"/>
  <c r="BK127" i="6"/>
  <c r="H37" i="2"/>
  <c r="BD89" i="1" s="1"/>
  <c r="H36" i="2"/>
  <c r="BC89" i="1" s="1"/>
  <c r="BC88" i="1" s="1"/>
  <c r="BK135" i="3"/>
  <c r="N135" i="3" s="1"/>
  <c r="N93" i="3" s="1"/>
  <c r="W130" i="4"/>
  <c r="BK166" i="5"/>
  <c r="N166" i="5" s="1"/>
  <c r="N95" i="5" s="1"/>
  <c r="AA202" i="5"/>
  <c r="Y127" i="6"/>
  <c r="AA175" i="6"/>
  <c r="W125" i="8"/>
  <c r="AA169" i="9"/>
  <c r="W133" i="4"/>
  <c r="AA154" i="5"/>
  <c r="BK202" i="5"/>
  <c r="N202" i="5" s="1"/>
  <c r="N101" i="5" s="1"/>
  <c r="W215" i="5"/>
  <c r="W260" i="5"/>
  <c r="Y154" i="6"/>
  <c r="W183" i="6"/>
  <c r="W193" i="6"/>
  <c r="AA127" i="7"/>
  <c r="AA125" i="7" s="1"/>
  <c r="AA124" i="7" s="1"/>
  <c r="W193" i="7"/>
  <c r="AA137" i="8"/>
  <c r="AA143" i="8"/>
  <c r="AA142" i="8" s="1"/>
  <c r="AA130" i="10"/>
  <c r="AA124" i="10" s="1"/>
  <c r="AA123" i="10" s="1"/>
  <c r="H35" i="2"/>
  <c r="BB89" i="1" s="1"/>
  <c r="AA129" i="2"/>
  <c r="Y153" i="2"/>
  <c r="W160" i="2"/>
  <c r="W148" i="2" s="1"/>
  <c r="Y125" i="3"/>
  <c r="AA131" i="3"/>
  <c r="H35" i="4"/>
  <c r="BB91" i="1" s="1"/>
  <c r="Y125" i="4"/>
  <c r="Y124" i="4" s="1"/>
  <c r="Y123" i="4" s="1"/>
  <c r="H36" i="4"/>
  <c r="BC91" i="1" s="1"/>
  <c r="Y202" i="5"/>
  <c r="Y215" i="5"/>
  <c r="W222" i="5"/>
  <c r="AA248" i="5"/>
  <c r="BK251" i="5"/>
  <c r="N251" i="5" s="1"/>
  <c r="N106" i="5" s="1"/>
  <c r="BK257" i="5"/>
  <c r="N257" i="5" s="1"/>
  <c r="N107" i="5" s="1"/>
  <c r="W127" i="6"/>
  <c r="Y183" i="6"/>
  <c r="H37" i="7"/>
  <c r="BD95" i="1" s="1"/>
  <c r="AA125" i="8"/>
  <c r="AA138" i="9"/>
  <c r="BK150" i="9"/>
  <c r="N150" i="9" s="1"/>
  <c r="N95" i="9" s="1"/>
  <c r="AA154" i="9"/>
  <c r="W133" i="10"/>
  <c r="F78" i="11"/>
  <c r="H36" i="11"/>
  <c r="BD99" i="1" s="1"/>
  <c r="H35" i="3"/>
  <c r="BB90" i="1" s="1"/>
  <c r="W166" i="5"/>
  <c r="Y145" i="6"/>
  <c r="AA148" i="7"/>
  <c r="W134" i="8"/>
  <c r="AA141" i="9"/>
  <c r="AA150" i="9"/>
  <c r="H35" i="10"/>
  <c r="BB98" i="1" s="1"/>
  <c r="BK119" i="11"/>
  <c r="AA135" i="3"/>
  <c r="AA146" i="5"/>
  <c r="BK266" i="5"/>
  <c r="N266" i="5" s="1"/>
  <c r="N109" i="5" s="1"/>
  <c r="H35" i="6"/>
  <c r="BB94" i="1" s="1"/>
  <c r="AA127" i="6"/>
  <c r="AA145" i="6"/>
  <c r="W175" i="6"/>
  <c r="AA186" i="6"/>
  <c r="Y193" i="6"/>
  <c r="W176" i="7"/>
  <c r="H36" i="8"/>
  <c r="BC96" i="1" s="1"/>
  <c r="F116" i="9"/>
  <c r="BK160" i="9"/>
  <c r="N160" i="9" s="1"/>
  <c r="N97" i="9" s="1"/>
  <c r="BK130" i="10"/>
  <c r="N130" i="10" s="1"/>
  <c r="N93" i="10" s="1"/>
  <c r="M33" i="2"/>
  <c r="AV89" i="1" s="1"/>
  <c r="H36" i="3"/>
  <c r="BC90" i="1" s="1"/>
  <c r="BK160" i="5"/>
  <c r="N160" i="5" s="1"/>
  <c r="N94" i="5" s="1"/>
  <c r="AA185" i="5"/>
  <c r="BK260" i="5"/>
  <c r="N260" i="5" s="1"/>
  <c r="N108" i="5" s="1"/>
  <c r="BK175" i="6"/>
  <c r="N175" i="6" s="1"/>
  <c r="N94" i="6" s="1"/>
  <c r="AA183" i="6"/>
  <c r="BK133" i="7"/>
  <c r="N133" i="7" s="1"/>
  <c r="N93" i="7" s="1"/>
  <c r="W143" i="8"/>
  <c r="W142" i="8" s="1"/>
  <c r="M85" i="9"/>
  <c r="BK129" i="2"/>
  <c r="N129" i="2" s="1"/>
  <c r="N91" i="2" s="1"/>
  <c r="H37" i="3"/>
  <c r="BD90" i="1" s="1"/>
  <c r="Y135" i="3"/>
  <c r="Y130" i="4"/>
  <c r="Y140" i="5"/>
  <c r="Y212" i="5"/>
  <c r="W212" i="5"/>
  <c r="AA251" i="5"/>
  <c r="Y266" i="5"/>
  <c r="BK154" i="6"/>
  <c r="N154" i="6" s="1"/>
  <c r="N93" i="6" s="1"/>
  <c r="Y133" i="7"/>
  <c r="W133" i="7"/>
  <c r="W137" i="8"/>
  <c r="W124" i="8" s="1"/>
  <c r="W123" i="8" s="1"/>
  <c r="AU96" i="1" s="1"/>
  <c r="BK154" i="9"/>
  <c r="N154" i="9" s="1"/>
  <c r="N96" i="9" s="1"/>
  <c r="W160" i="9"/>
  <c r="AA125" i="10"/>
  <c r="W130" i="10"/>
  <c r="W124" i="10" s="1"/>
  <c r="W123" i="10" s="1"/>
  <c r="AU98" i="1" s="1"/>
  <c r="M32" i="11"/>
  <c r="AV99" i="1" s="1"/>
  <c r="Y119" i="11"/>
  <c r="Y118" i="11" s="1"/>
  <c r="Y117" i="11" s="1"/>
  <c r="Y148" i="2"/>
  <c r="BK124" i="3"/>
  <c r="N125" i="4"/>
  <c r="N91" i="4" s="1"/>
  <c r="BB88" i="1"/>
  <c r="AA128" i="2"/>
  <c r="N149" i="2"/>
  <c r="N95" i="2" s="1"/>
  <c r="BK148" i="2"/>
  <c r="N148" i="2" s="1"/>
  <c r="N94" i="2" s="1"/>
  <c r="AA124" i="4"/>
  <c r="AA123" i="4" s="1"/>
  <c r="AA124" i="3"/>
  <c r="AA123" i="3" s="1"/>
  <c r="M84" i="3"/>
  <c r="M82" i="5"/>
  <c r="M114" i="11"/>
  <c r="M84" i="11"/>
  <c r="F85" i="2"/>
  <c r="F85" i="3"/>
  <c r="H33" i="3"/>
  <c r="AZ90" i="1" s="1"/>
  <c r="F85" i="4"/>
  <c r="H33" i="4"/>
  <c r="AZ91" i="1" s="1"/>
  <c r="H35" i="5"/>
  <c r="BB93" i="1" s="1"/>
  <c r="AA140" i="5"/>
  <c r="BK146" i="5"/>
  <c r="N146" i="5" s="1"/>
  <c r="N92" i="5" s="1"/>
  <c r="BK154" i="5"/>
  <c r="N154" i="5" s="1"/>
  <c r="N93" i="5" s="1"/>
  <c r="W160" i="5"/>
  <c r="Y166" i="5"/>
  <c r="W175" i="5"/>
  <c r="Y181" i="5"/>
  <c r="W193" i="5"/>
  <c r="BK222" i="5"/>
  <c r="N222" i="5" s="1"/>
  <c r="N104" i="5" s="1"/>
  <c r="F122" i="6"/>
  <c r="F85" i="6"/>
  <c r="H37" i="6"/>
  <c r="BD94" i="1" s="1"/>
  <c r="Y186" i="6"/>
  <c r="M82" i="2"/>
  <c r="M82" i="3"/>
  <c r="M82" i="4"/>
  <c r="H36" i="5"/>
  <c r="BC93" i="1" s="1"/>
  <c r="W146" i="5"/>
  <c r="W154" i="5"/>
  <c r="Y160" i="5"/>
  <c r="AA166" i="5"/>
  <c r="Y175" i="5"/>
  <c r="AA181" i="5"/>
  <c r="W185" i="5"/>
  <c r="Y193" i="5"/>
  <c r="W202" i="5"/>
  <c r="W154" i="6"/>
  <c r="N127" i="6"/>
  <c r="N91" i="6" s="1"/>
  <c r="F78" i="2"/>
  <c r="F78" i="3"/>
  <c r="F84" i="3"/>
  <c r="M33" i="5"/>
  <c r="AV93" i="1" s="1"/>
  <c r="H33" i="5"/>
  <c r="AZ93" i="1" s="1"/>
  <c r="H37" i="5"/>
  <c r="BD93" i="1" s="1"/>
  <c r="Y146" i="5"/>
  <c r="AA175" i="5"/>
  <c r="AA193" i="5"/>
  <c r="Y222" i="5"/>
  <c r="BK185" i="5"/>
  <c r="BK215" i="5"/>
  <c r="N215" i="5" s="1"/>
  <c r="N103" i="5" s="1"/>
  <c r="F78" i="6"/>
  <c r="M84" i="6"/>
  <c r="H36" i="6"/>
  <c r="BC94" i="1" s="1"/>
  <c r="AA154" i="6"/>
  <c r="Y127" i="7"/>
  <c r="AA133" i="7"/>
  <c r="Y125" i="8"/>
  <c r="W248" i="5"/>
  <c r="AA257" i="5"/>
  <c r="Y260" i="5"/>
  <c r="W266" i="5"/>
  <c r="M122" i="6"/>
  <c r="M85" i="6"/>
  <c r="M33" i="6"/>
  <c r="AV94" i="1" s="1"/>
  <c r="BK145" i="6"/>
  <c r="N145" i="6" s="1"/>
  <c r="N92" i="6" s="1"/>
  <c r="Y175" i="6"/>
  <c r="BK186" i="6"/>
  <c r="N186" i="6" s="1"/>
  <c r="N96" i="6" s="1"/>
  <c r="AA193" i="6"/>
  <c r="F114" i="7"/>
  <c r="F78" i="7"/>
  <c r="H35" i="7"/>
  <c r="BB95" i="1" s="1"/>
  <c r="Y148" i="7"/>
  <c r="AA176" i="7"/>
  <c r="M82" i="8"/>
  <c r="M117" i="8"/>
  <c r="M119" i="6"/>
  <c r="M82" i="6"/>
  <c r="H36" i="7"/>
  <c r="BC95" i="1" s="1"/>
  <c r="BK127" i="7"/>
  <c r="BK176" i="7"/>
  <c r="N176" i="7" s="1"/>
  <c r="N95" i="7" s="1"/>
  <c r="N143" i="8"/>
  <c r="N95" i="8" s="1"/>
  <c r="BK142" i="8"/>
  <c r="N142" i="8" s="1"/>
  <c r="N94" i="8" s="1"/>
  <c r="M82" i="7"/>
  <c r="M85" i="7"/>
  <c r="M33" i="7"/>
  <c r="AV95" i="1" s="1"/>
  <c r="H33" i="8"/>
  <c r="AZ96" i="1" s="1"/>
  <c r="H37" i="8"/>
  <c r="BD96" i="1" s="1"/>
  <c r="M33" i="8"/>
  <c r="AV96" i="1" s="1"/>
  <c r="M84" i="9"/>
  <c r="H35" i="9"/>
  <c r="BB97" i="1" s="1"/>
  <c r="Y128" i="9"/>
  <c r="H33" i="6"/>
  <c r="AZ94" i="1" s="1"/>
  <c r="BK148" i="7"/>
  <c r="N148" i="7" s="1"/>
  <c r="N94" i="7" s="1"/>
  <c r="F120" i="8"/>
  <c r="F85" i="8"/>
  <c r="BK125" i="8"/>
  <c r="BK137" i="8"/>
  <c r="N137" i="8" s="1"/>
  <c r="N93" i="8" s="1"/>
  <c r="H36" i="9"/>
  <c r="BC97" i="1" s="1"/>
  <c r="M33" i="10"/>
  <c r="AV98" i="1" s="1"/>
  <c r="W127" i="7"/>
  <c r="Y176" i="7"/>
  <c r="H33" i="7"/>
  <c r="AZ95" i="1" s="1"/>
  <c r="H35" i="8"/>
  <c r="BB96" i="1" s="1"/>
  <c r="M120" i="10"/>
  <c r="M85" i="10"/>
  <c r="F85" i="9"/>
  <c r="F122" i="9"/>
  <c r="BK138" i="9"/>
  <c r="N138" i="9" s="1"/>
  <c r="N93" i="9" s="1"/>
  <c r="N119" i="11"/>
  <c r="N90" i="11" s="1"/>
  <c r="BK118" i="11"/>
  <c r="H33" i="9"/>
  <c r="AZ97" i="1" s="1"/>
  <c r="H37" i="9"/>
  <c r="BD97" i="1" s="1"/>
  <c r="AA128" i="9"/>
  <c r="Y135" i="9"/>
  <c r="W141" i="9"/>
  <c r="Y154" i="9"/>
  <c r="AA160" i="9"/>
  <c r="Y169" i="9"/>
  <c r="M33" i="9"/>
  <c r="AV97" i="1" s="1"/>
  <c r="N125" i="10"/>
  <c r="N91" i="10" s="1"/>
  <c r="W119" i="11"/>
  <c r="W118" i="11" s="1"/>
  <c r="W117" i="11" s="1"/>
  <c r="AU99" i="1" s="1"/>
  <c r="BK128" i="9"/>
  <c r="AA135" i="9"/>
  <c r="Y138" i="9"/>
  <c r="Y141" i="9"/>
  <c r="W150" i="9"/>
  <c r="H36" i="10"/>
  <c r="BC98" i="1" s="1"/>
  <c r="Y124" i="10"/>
  <c r="Y123" i="10" s="1"/>
  <c r="H35" i="11"/>
  <c r="BC99" i="1" s="1"/>
  <c r="F85" i="10"/>
  <c r="H33" i="10"/>
  <c r="AZ98" i="1" s="1"/>
  <c r="F84" i="11"/>
  <c r="H32" i="11"/>
  <c r="AZ99" i="1" s="1"/>
  <c r="M82" i="10"/>
  <c r="M81" i="11"/>
  <c r="AA127" i="2" l="1"/>
  <c r="Y124" i="8"/>
  <c r="W125" i="7"/>
  <c r="W124" i="7" s="1"/>
  <c r="AU95" i="1" s="1"/>
  <c r="BK126" i="6"/>
  <c r="BK125" i="6" s="1"/>
  <c r="N125" i="6" s="1"/>
  <c r="N89" i="6" s="1"/>
  <c r="Y139" i="5"/>
  <c r="BK128" i="2"/>
  <c r="BK124" i="4"/>
  <c r="AZ88" i="1"/>
  <c r="W127" i="9"/>
  <c r="W126" i="9" s="1"/>
  <c r="AU97" i="1" s="1"/>
  <c r="W124" i="4"/>
  <c r="W123" i="4" s="1"/>
  <c r="AU91" i="1" s="1"/>
  <c r="AA184" i="5"/>
  <c r="Y127" i="2"/>
  <c r="BK124" i="10"/>
  <c r="Y184" i="5"/>
  <c r="Y126" i="6"/>
  <c r="Y125" i="6" s="1"/>
  <c r="AA124" i="8"/>
  <c r="AA123" i="8" s="1"/>
  <c r="W128" i="2"/>
  <c r="W127" i="2" s="1"/>
  <c r="AU89" i="1" s="1"/>
  <c r="AU88" i="1" s="1"/>
  <c r="W126" i="6"/>
  <c r="W125" i="6" s="1"/>
  <c r="AU94" i="1" s="1"/>
  <c r="Y123" i="8"/>
  <c r="BD88" i="1"/>
  <c r="AA126" i="6"/>
  <c r="AA125" i="6" s="1"/>
  <c r="W184" i="5"/>
  <c r="W138" i="5" s="1"/>
  <c r="AU93" i="1" s="1"/>
  <c r="Y138" i="5"/>
  <c r="AV88" i="1"/>
  <c r="N128" i="9"/>
  <c r="N91" i="9" s="1"/>
  <c r="BK127" i="9"/>
  <c r="N124" i="4"/>
  <c r="N90" i="4" s="1"/>
  <c r="BK123" i="4"/>
  <c r="N123" i="4" s="1"/>
  <c r="N89" i="4" s="1"/>
  <c r="N125" i="8"/>
  <c r="N91" i="8" s="1"/>
  <c r="BK124" i="8"/>
  <c r="BK123" i="10"/>
  <c r="N123" i="10" s="1"/>
  <c r="N89" i="10" s="1"/>
  <c r="N124" i="10"/>
  <c r="N90" i="10" s="1"/>
  <c r="N118" i="11"/>
  <c r="N89" i="11" s="1"/>
  <c r="BK117" i="11"/>
  <c r="N117" i="11" s="1"/>
  <c r="N88" i="11" s="1"/>
  <c r="AZ92" i="1"/>
  <c r="AV92" i="1" s="1"/>
  <c r="BB92" i="1"/>
  <c r="AX92" i="1" s="1"/>
  <c r="AY88" i="1"/>
  <c r="BK127" i="2"/>
  <c r="N127" i="2" s="1"/>
  <c r="N89" i="2" s="1"/>
  <c r="N128" i="2"/>
  <c r="N90" i="2" s="1"/>
  <c r="AA127" i="9"/>
  <c r="AA126" i="9" s="1"/>
  <c r="Y127" i="9"/>
  <c r="Y126" i="9" s="1"/>
  <c r="BK125" i="7"/>
  <c r="N127" i="7"/>
  <c r="N92" i="7" s="1"/>
  <c r="BK139" i="5"/>
  <c r="N124" i="3"/>
  <c r="N90" i="3" s="1"/>
  <c r="BK123" i="3"/>
  <c r="N123" i="3" s="1"/>
  <c r="N89" i="3" s="1"/>
  <c r="N185" i="5"/>
  <c r="N99" i="5" s="1"/>
  <c r="BK184" i="5"/>
  <c r="N184" i="5" s="1"/>
  <c r="N98" i="5" s="1"/>
  <c r="Y125" i="7"/>
  <c r="Y124" i="7" s="1"/>
  <c r="BD92" i="1"/>
  <c r="BD87" i="1" s="1"/>
  <c r="W35" i="1" s="1"/>
  <c r="BC92" i="1"/>
  <c r="AY92" i="1" s="1"/>
  <c r="AA139" i="5"/>
  <c r="AX88" i="1"/>
  <c r="AA138" i="5" l="1"/>
  <c r="N126" i="6"/>
  <c r="N90" i="6" s="1"/>
  <c r="AU92" i="1"/>
  <c r="AU87" i="1" s="1"/>
  <c r="BK123" i="8"/>
  <c r="N123" i="8" s="1"/>
  <c r="N89" i="8" s="1"/>
  <c r="N124" i="8"/>
  <c r="N90" i="8" s="1"/>
  <c r="N107" i="2"/>
  <c r="BF107" i="2" s="1"/>
  <c r="N105" i="2"/>
  <c r="BF105" i="2" s="1"/>
  <c r="N103" i="2"/>
  <c r="BF103" i="2" s="1"/>
  <c r="M28" i="2"/>
  <c r="N106" i="2"/>
  <c r="BF106" i="2" s="1"/>
  <c r="N104" i="2"/>
  <c r="BF104" i="2" s="1"/>
  <c r="N102" i="2"/>
  <c r="N105" i="6"/>
  <c r="BF105" i="6" s="1"/>
  <c r="N103" i="6"/>
  <c r="BF103" i="6" s="1"/>
  <c r="N101" i="6"/>
  <c r="BF101" i="6" s="1"/>
  <c r="M28" i="6"/>
  <c r="N104" i="6"/>
  <c r="BF104" i="6" s="1"/>
  <c r="N102" i="6"/>
  <c r="BF102" i="6" s="1"/>
  <c r="N100" i="6"/>
  <c r="N103" i="4"/>
  <c r="BF103" i="4" s="1"/>
  <c r="N101" i="4"/>
  <c r="BF101" i="4" s="1"/>
  <c r="N99" i="4"/>
  <c r="BF99" i="4" s="1"/>
  <c r="M28" i="4"/>
  <c r="N102" i="4"/>
  <c r="BF102" i="4" s="1"/>
  <c r="N100" i="4"/>
  <c r="BF100" i="4" s="1"/>
  <c r="N98" i="4"/>
  <c r="N125" i="7"/>
  <c r="N90" i="7" s="1"/>
  <c r="BK124" i="7"/>
  <c r="N124" i="7" s="1"/>
  <c r="N89" i="7" s="1"/>
  <c r="N97" i="11"/>
  <c r="BF97" i="11" s="1"/>
  <c r="N95" i="11"/>
  <c r="BF95" i="11" s="1"/>
  <c r="N93" i="11"/>
  <c r="N96" i="11"/>
  <c r="BF96" i="11" s="1"/>
  <c r="M27" i="11"/>
  <c r="N98" i="11"/>
  <c r="BF98" i="11" s="1"/>
  <c r="N94" i="11"/>
  <c r="BF94" i="11" s="1"/>
  <c r="N127" i="9"/>
  <c r="N90" i="9" s="1"/>
  <c r="BK126" i="9"/>
  <c r="N126" i="9" s="1"/>
  <c r="N89" i="9" s="1"/>
  <c r="N139" i="5"/>
  <c r="N90" i="5" s="1"/>
  <c r="BK138" i="5"/>
  <c r="N138" i="5" s="1"/>
  <c r="N89" i="5" s="1"/>
  <c r="BB87" i="1"/>
  <c r="N103" i="3"/>
  <c r="BF103" i="3" s="1"/>
  <c r="N101" i="3"/>
  <c r="BF101" i="3" s="1"/>
  <c r="N99" i="3"/>
  <c r="BF99" i="3" s="1"/>
  <c r="M28" i="3"/>
  <c r="N102" i="3"/>
  <c r="BF102" i="3" s="1"/>
  <c r="N100" i="3"/>
  <c r="BF100" i="3" s="1"/>
  <c r="N98" i="3"/>
  <c r="BC87" i="1"/>
  <c r="N102" i="10"/>
  <c r="BF102" i="10" s="1"/>
  <c r="N100" i="10"/>
  <c r="BF100" i="10" s="1"/>
  <c r="N98" i="10"/>
  <c r="N101" i="10"/>
  <c r="BF101" i="10" s="1"/>
  <c r="M28" i="10"/>
  <c r="N103" i="10"/>
  <c r="BF103" i="10" s="1"/>
  <c r="N99" i="10"/>
  <c r="BF99" i="10" s="1"/>
  <c r="AZ87" i="1"/>
  <c r="N117" i="5" l="1"/>
  <c r="BF117" i="5" s="1"/>
  <c r="N115" i="5"/>
  <c r="BF115" i="5" s="1"/>
  <c r="N113" i="5"/>
  <c r="M28" i="5"/>
  <c r="N118" i="5"/>
  <c r="BF118" i="5" s="1"/>
  <c r="N116" i="5"/>
  <c r="BF116" i="5" s="1"/>
  <c r="N114" i="5"/>
  <c r="BF114" i="5" s="1"/>
  <c r="N92" i="11"/>
  <c r="BF93" i="11"/>
  <c r="N97" i="10"/>
  <c r="BF98" i="10"/>
  <c r="W34" i="1"/>
  <c r="AY87" i="1"/>
  <c r="BF98" i="3"/>
  <c r="N97" i="3"/>
  <c r="W33" i="1"/>
  <c r="AX87" i="1"/>
  <c r="N105" i="9"/>
  <c r="BF105" i="9" s="1"/>
  <c r="N103" i="9"/>
  <c r="BF103" i="9" s="1"/>
  <c r="N106" i="9"/>
  <c r="BF106" i="9" s="1"/>
  <c r="N102" i="9"/>
  <c r="BF102" i="9" s="1"/>
  <c r="M28" i="9"/>
  <c r="N104" i="9"/>
  <c r="BF104" i="9" s="1"/>
  <c r="N101" i="9"/>
  <c r="BF98" i="4"/>
  <c r="N97" i="4"/>
  <c r="N99" i="6"/>
  <c r="BF100" i="6"/>
  <c r="BF102" i="2"/>
  <c r="N101" i="2"/>
  <c r="AV87" i="1"/>
  <c r="N104" i="7"/>
  <c r="BF104" i="7" s="1"/>
  <c r="N102" i="7"/>
  <c r="BF102" i="7" s="1"/>
  <c r="N100" i="7"/>
  <c r="BF100" i="7" s="1"/>
  <c r="M28" i="7"/>
  <c r="N101" i="7"/>
  <c r="BF101" i="7" s="1"/>
  <c r="N103" i="7"/>
  <c r="BF103" i="7" s="1"/>
  <c r="N99" i="7"/>
  <c r="N102" i="8"/>
  <c r="BF102" i="8" s="1"/>
  <c r="N100" i="8"/>
  <c r="BF100" i="8" s="1"/>
  <c r="N98" i="8"/>
  <c r="N103" i="8"/>
  <c r="BF103" i="8" s="1"/>
  <c r="M28" i="8"/>
  <c r="N99" i="8"/>
  <c r="BF99" i="8" s="1"/>
  <c r="N101" i="8"/>
  <c r="BF101" i="8" s="1"/>
  <c r="M33" i="11" l="1"/>
  <c r="AW99" i="1" s="1"/>
  <c r="AT99" i="1" s="1"/>
  <c r="H33" i="11"/>
  <c r="BA99" i="1" s="1"/>
  <c r="BF99" i="7"/>
  <c r="N98" i="7"/>
  <c r="M29" i="2"/>
  <c r="L109" i="2"/>
  <c r="H34" i="3"/>
  <c r="BA90" i="1" s="1"/>
  <c r="M34" i="3"/>
  <c r="AW90" i="1" s="1"/>
  <c r="AT90" i="1" s="1"/>
  <c r="M34" i="10"/>
  <c r="AW98" i="1" s="1"/>
  <c r="AT98" i="1" s="1"/>
  <c r="H34" i="10"/>
  <c r="BA98" i="1" s="1"/>
  <c r="N112" i="5"/>
  <c r="BF113" i="5"/>
  <c r="M29" i="3"/>
  <c r="L105" i="3"/>
  <c r="N97" i="8"/>
  <c r="BF98" i="8"/>
  <c r="M34" i="2"/>
  <c r="AW89" i="1" s="1"/>
  <c r="AT89" i="1" s="1"/>
  <c r="H34" i="2"/>
  <c r="BA89" i="1" s="1"/>
  <c r="M29" i="4"/>
  <c r="L105" i="4"/>
  <c r="N100" i="9"/>
  <c r="BF101" i="9"/>
  <c r="M29" i="10"/>
  <c r="L105" i="10"/>
  <c r="M34" i="6"/>
  <c r="AW94" i="1" s="1"/>
  <c r="AT94" i="1" s="1"/>
  <c r="H34" i="6"/>
  <c r="BA94" i="1" s="1"/>
  <c r="H34" i="4"/>
  <c r="BA91" i="1" s="1"/>
  <c r="M34" i="4"/>
  <c r="AW91" i="1" s="1"/>
  <c r="AT91" i="1" s="1"/>
  <c r="M29" i="6"/>
  <c r="L107" i="6"/>
  <c r="M28" i="11"/>
  <c r="L100" i="11"/>
  <c r="BA88" i="1" l="1"/>
  <c r="H34" i="9"/>
  <c r="BA97" i="1" s="1"/>
  <c r="M34" i="9"/>
  <c r="AW97" i="1" s="1"/>
  <c r="AT97" i="1" s="1"/>
  <c r="AS90" i="1"/>
  <c r="M31" i="3"/>
  <c r="AS99" i="1"/>
  <c r="M30" i="11"/>
  <c r="M34" i="8"/>
  <c r="AW96" i="1" s="1"/>
  <c r="AT96" i="1" s="1"/>
  <c r="H34" i="8"/>
  <c r="BA96" i="1" s="1"/>
  <c r="H34" i="5"/>
  <c r="BA93" i="1" s="1"/>
  <c r="M34" i="5"/>
  <c r="AW93" i="1" s="1"/>
  <c r="AT93" i="1" s="1"/>
  <c r="M34" i="7"/>
  <c r="AW95" i="1" s="1"/>
  <c r="AT95" i="1" s="1"/>
  <c r="H34" i="7"/>
  <c r="BA95" i="1" s="1"/>
  <c r="AW88" i="1"/>
  <c r="AT88" i="1" s="1"/>
  <c r="AS94" i="1"/>
  <c r="M31" i="6"/>
  <c r="M29" i="9"/>
  <c r="L108" i="9"/>
  <c r="AS89" i="1"/>
  <c r="M31" i="2"/>
  <c r="M29" i="7"/>
  <c r="L106" i="7"/>
  <c r="AS98" i="1"/>
  <c r="M31" i="10"/>
  <c r="AS91" i="1"/>
  <c r="M31" i="4"/>
  <c r="M29" i="8"/>
  <c r="L105" i="8"/>
  <c r="M29" i="5"/>
  <c r="L120" i="5"/>
  <c r="BA92" i="1" l="1"/>
  <c r="AS97" i="1"/>
  <c r="M31" i="9"/>
  <c r="AG98" i="1"/>
  <c r="AN98" i="1" s="1"/>
  <c r="L39" i="10"/>
  <c r="L39" i="2"/>
  <c r="AG89" i="1"/>
  <c r="AG94" i="1"/>
  <c r="AN94" i="1" s="1"/>
  <c r="L39" i="6"/>
  <c r="AG90" i="1"/>
  <c r="AN90" i="1" s="1"/>
  <c r="L39" i="3"/>
  <c r="AG91" i="1"/>
  <c r="AN91" i="1" s="1"/>
  <c r="L39" i="4"/>
  <c r="AG99" i="1"/>
  <c r="AN99" i="1" s="1"/>
  <c r="L38" i="11"/>
  <c r="AS93" i="1"/>
  <c r="M31" i="5"/>
  <c r="AS96" i="1"/>
  <c r="M31" i="8"/>
  <c r="AS88" i="1"/>
  <c r="AS95" i="1"/>
  <c r="M31" i="7"/>
  <c r="AW92" i="1" l="1"/>
  <c r="AT92" i="1" s="1"/>
  <c r="BA87" i="1"/>
  <c r="AG95" i="1"/>
  <c r="AN95" i="1" s="1"/>
  <c r="L39" i="7"/>
  <c r="AG93" i="1"/>
  <c r="L39" i="5"/>
  <c r="AN89" i="1"/>
  <c r="AG88" i="1"/>
  <c r="L39" i="9"/>
  <c r="AG97" i="1"/>
  <c r="AN97" i="1" s="1"/>
  <c r="AG96" i="1"/>
  <c r="AN96" i="1" s="1"/>
  <c r="L39" i="8"/>
  <c r="AS92" i="1"/>
  <c r="AS87" i="1" s="1"/>
  <c r="AW87" i="1" l="1"/>
  <c r="W32" i="1"/>
  <c r="AN93" i="1"/>
  <c r="AG92" i="1"/>
  <c r="AN92" i="1" s="1"/>
  <c r="AN88" i="1"/>
  <c r="AG87" i="1" l="1"/>
  <c r="AG105" i="1" s="1"/>
  <c r="AK32" i="1"/>
  <c r="AT87" i="1"/>
  <c r="AN87" i="1" s="1"/>
  <c r="AG102" i="1"/>
  <c r="AK26" i="1"/>
  <c r="AG103" i="1"/>
  <c r="AG104" i="1" l="1"/>
  <c r="CD103" i="1"/>
  <c r="AV103" i="1"/>
  <c r="BY103" i="1" s="1"/>
  <c r="CD104" i="1"/>
  <c r="AV104" i="1"/>
  <c r="BY104" i="1" s="1"/>
  <c r="CD105" i="1"/>
  <c r="AV105" i="1"/>
  <c r="BY105" i="1" s="1"/>
  <c r="CD102" i="1"/>
  <c r="AV102" i="1"/>
  <c r="BY102" i="1" s="1"/>
  <c r="AG101" i="1"/>
  <c r="AN105" i="1" l="1"/>
  <c r="AN104" i="1"/>
  <c r="AN102" i="1"/>
  <c r="AK31" i="1"/>
  <c r="W31" i="1"/>
  <c r="AN103" i="1"/>
  <c r="AK27" i="1"/>
  <c r="AK29" i="1" s="1"/>
  <c r="AG107" i="1"/>
  <c r="AK37" i="1" l="1"/>
  <c r="AN101" i="1"/>
  <c r="AN107" i="1" s="1"/>
</calcChain>
</file>

<file path=xl/sharedStrings.xml><?xml version="1.0" encoding="utf-8"?>
<sst xmlns="http://schemas.openxmlformats.org/spreadsheetml/2006/main" count="7425" uniqueCount="1238">
  <si>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</si>
  <si>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</si>
  <si>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</si>
  <si>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</si>
  <si>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</si>
  <si>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</si>
  <si>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</si>
  <si>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</si>
  <si>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</si>
  <si>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</si>
  <si>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</si>
  <si>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</si>
  <si>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</si>
  <si>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Návod na vyplnenie</t>
  </si>
  <si>
    <t>0,001</t>
  </si>
  <si>
    <t>Kód:</t>
  </si>
  <si>
    <t>MSjakrevzia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</si>
  <si>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</si>
  <si>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</si>
  <si>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Rozšírenie materskej školy - Jakubovany</t>
  </si>
  <si>
    <t>JKSO:</t>
  </si>
  <si>
    <t>KS:</t>
  </si>
  <si>
    <t>Miesto:</t>
  </si>
  <si>
    <t>Jakubovany</t>
  </si>
  <si>
    <t>Dátum:</t>
  </si>
  <si>
    <t>Objednávateľ:</t>
  </si>
  <si>
    <t>IČO:</t>
  </si>
  <si>
    <t>obec Jakubovany</t>
  </si>
  <si>
    <t>IČO DPH:</t>
  </si>
  <si>
    <t>Zhotoviteľ:</t>
  </si>
  <si>
    <t>Projektant:</t>
  </si>
  <si>
    <t>aut.Ing.Peter Jurica</t>
  </si>
  <si>
    <t>True</t>
  </si>
  <si>
    <t>Spracovateľ:</t>
  </si>
  <si>
    <t xml:space="preserve"> 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</si>
  <si>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</si>
  <si>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</si>
  <si>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</si>
  <si>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</si>
  <si>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</si>
  <si>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</si>
  <si>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</si>
  <si>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</si>
  <si>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</si>
  <si>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</si>
  <si>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</si>
  <si>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</si>
  <si>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</si>
  <si>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</si>
  <si>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</si>
  <si>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</si>
  <si>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</si>
  <si>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</si>
  <si>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</si>
  <si>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</si>
  <si>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</si>
  <si>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</si>
  <si>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</si>
  <si>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</si>
  <si>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</si>
  <si>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</si>
  <si>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</si>
  <si>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</si>
  <si>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</si>
  <si>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</si>
  <si>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</si>
  <si>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</si>
  <si>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</si>
  <si>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</si>
  <si>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</si>
  <si>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</si>
  <si>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</si>
  <si>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</si>
  <si>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</si>
  <si>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</si>
  <si>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</si>
  <si>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</si>
  <si>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</si>
  <si>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{ca3ee90f-1d30-495c-84cf-dfbba73bb954}</t>
  </si>
  <si>
    <t>{00000000-0000-0000-0000-000000000000}</t>
  </si>
  <si>
    <t>01 PA r</t>
  </si>
  <si>
    <t>Pavilón A</t>
  </si>
  <si>
    <t>1</t>
  </si>
  <si>
    <t>{7cbf302d-a464-4e2e-9feb-1967edc75097}</t>
  </si>
  <si>
    <t>/</t>
  </si>
  <si>
    <t>01 PA</t>
  </si>
  <si>
    <t>Architektúra</t>
  </si>
  <si>
    <t>2</t>
  </si>
  <si>
    <t>{af1ad078-b43e-4c99-bfed-61b37292f7e1}</t>
  </si>
  <si>
    <t>02UKA</t>
  </si>
  <si>
    <t>Ústredné kúrenie</t>
  </si>
  <si>
    <t>{c485ba74-eaf6-4f8b-ac6c-be09793991b9}</t>
  </si>
  <si>
    <t>03SP</t>
  </si>
  <si>
    <t>Spevnené plochy</t>
  </si>
  <si>
    <t>{1fed7d50-d235-4bdf-bf05-0b3ae7b78f5a}</t>
  </si>
  <si>
    <t>02 PB</t>
  </si>
  <si>
    <t>Pavilón B</t>
  </si>
  <si>
    <t>{41f369a1-b56d-4d44-ac6e-5a4938837bb7}</t>
  </si>
  <si>
    <t>01</t>
  </si>
  <si>
    <t>{7b206a96-df79-4242-bf77-1e6e788b3a24}</t>
  </si>
  <si>
    <t>02</t>
  </si>
  <si>
    <t>{28b748bd-88b3-4845-a914-ded93abbe7f8}</t>
  </si>
  <si>
    <t>03</t>
  </si>
  <si>
    <t>Zdravotechnika</t>
  </si>
  <si>
    <t>{7464b14a-d798-42ab-abb5-673af5adfafb}</t>
  </si>
  <si>
    <t>04</t>
  </si>
  <si>
    <t>Dažďová kanalizácia</t>
  </si>
  <si>
    <t>{fbbd6e38-231a-44b8-a3e4-673134b99089}</t>
  </si>
  <si>
    <t>05</t>
  </si>
  <si>
    <t>Silnoprúdové rozvody</t>
  </si>
  <si>
    <t>{9a4a3c7b-7e38-4611-a203-cf66a4d8a7e7}</t>
  </si>
  <si>
    <t>06</t>
  </si>
  <si>
    <t>{191af213-e433-4d3c-b955-eb9834bbfa18}</t>
  </si>
  <si>
    <t>03 DI</t>
  </si>
  <si>
    <t>Detské ihrisko</t>
  </si>
  <si>
    <t>{26e8a3ba-b604-49e9-aa2f-8b87402030ab}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</si>
  <si>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</si>
  <si>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</si>
  <si>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</si>
  <si>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</si>
  <si>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</si>
  <si>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</si>
  <si>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</si>
  <si>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</si>
  <si>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</si>
  <si>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</si>
  <si>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</si>
  <si>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</si>
  <si>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</si>
  <si>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</si>
  <si>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</si>
  <si>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</si>
  <si>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01 PA r - Pavilón A</t>
  </si>
  <si>
    <t>Časť:</t>
  </si>
  <si>
    <t>01 PA - Architektúra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</si>
  <si>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</si>
  <si>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</si>
  <si>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</si>
  <si>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</si>
  <si>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</si>
  <si>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</si>
  <si>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</si>
  <si>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</si>
  <si>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</si>
  <si>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</si>
  <si>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</si>
  <si>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725 - Zdravotechnika - zariaď. predmety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</si>
  <si>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</si>
  <si>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</si>
  <si>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</si>
  <si>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</si>
  <si>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</si>
  <si>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</si>
  <si>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</si>
  <si>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</si>
  <si>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</si>
  <si>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</si>
  <si>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</si>
  <si>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</si>
  <si>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</si>
  <si>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</si>
  <si>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</si>
  <si>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</si>
  <si>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</si>
  <si>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</si>
  <si>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</si>
  <si>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</si>
  <si>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</si>
  <si>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</si>
  <si>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</si>
  <si>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</si>
  <si>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</si>
  <si>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</si>
  <si>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</si>
  <si>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</si>
  <si>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</si>
  <si>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622463024</t>
  </si>
  <si>
    <t>Príprava vonkajšieho podkladu stien Weber - Terranova, podkladný náter weber 705</t>
  </si>
  <si>
    <t>m2</t>
  </si>
  <si>
    <t>4</t>
  </si>
  <si>
    <t>1655031580</t>
  </si>
  <si>
    <t>622463117</t>
  </si>
  <si>
    <t>Vonkajšia omietka stien štuková zo zmesi Weber - Terranova, štuková stierka</t>
  </si>
  <si>
    <t>1908795013</t>
  </si>
  <si>
    <t>3</t>
  </si>
  <si>
    <t>625250271</t>
  </si>
  <si>
    <t>Kontaktný zatepľovací systém hr. 150 mm PCI MultiTherm MM - dosky z MW, skrutkovacie kotvy</t>
  </si>
  <si>
    <t>-1649942659</t>
  </si>
  <si>
    <t>625250282</t>
  </si>
  <si>
    <t>Kontaktný zatepľovací systém ostenia hr. 30 mm PCI MultiTherm MM - MW</t>
  </si>
  <si>
    <t>390139196</t>
  </si>
  <si>
    <t>5</t>
  </si>
  <si>
    <t>625251455</t>
  </si>
  <si>
    <t>Kontaktný zatepľovací systém podzemných stien hr. 100 mm BAUMIT STAR (EPS-PERIMETER), zatĺkacie kotvy</t>
  </si>
  <si>
    <t>657875179</t>
  </si>
  <si>
    <t>6</t>
  </si>
  <si>
    <t>953947812</t>
  </si>
  <si>
    <t>CAPATECT hliníková soklová lišta 150 mm</t>
  </si>
  <si>
    <t>m</t>
  </si>
  <si>
    <t>-1615408</t>
  </si>
  <si>
    <t>7</t>
  </si>
  <si>
    <t>953997851</t>
  </si>
  <si>
    <t>CAPATECT rokenná lišta APU (plastová)</t>
  </si>
  <si>
    <t>-1019688629</t>
  </si>
  <si>
    <t>8</t>
  </si>
  <si>
    <t>962031132</t>
  </si>
  <si>
    <t>Búranie priečok z tehál pálených, plných alebo dutých hr. do 150 mm,  -0,19600t</t>
  </si>
  <si>
    <t>1882467354</t>
  </si>
  <si>
    <t>9</t>
  </si>
  <si>
    <t>968061115</t>
  </si>
  <si>
    <t>Demontáž okien drevených, 1 bm obvodu - 0,008t</t>
  </si>
  <si>
    <t>-2036496304</t>
  </si>
  <si>
    <t>10</t>
  </si>
  <si>
    <t>968081115</t>
  </si>
  <si>
    <t>Demontáž okien plastových, 1 bm obvodu - 0,007t</t>
  </si>
  <si>
    <t>1368996630</t>
  </si>
  <si>
    <t>11</t>
  </si>
  <si>
    <t>978015341</t>
  </si>
  <si>
    <t>Otlčenie omietok vonkajších priečelí zložitejších, s vyškriabaním škár, očistením muriva,  v rozsahu do 30 %,  -0,01600t</t>
  </si>
  <si>
    <t>103789069</t>
  </si>
  <si>
    <t>12</t>
  </si>
  <si>
    <t>979081111</t>
  </si>
  <si>
    <t>Odvoz sutiny a vybúraných hmôt na skládku do 1 km</t>
  </si>
  <si>
    <t>t</t>
  </si>
  <si>
    <t>1044093461</t>
  </si>
  <si>
    <t>13</t>
  </si>
  <si>
    <t>979081121</t>
  </si>
  <si>
    <t>Odvoz sutiny a vybúraných hmôt na skládku za každý ďalší 1 km</t>
  </si>
  <si>
    <t>95580598</t>
  </si>
  <si>
    <t>14</t>
  </si>
  <si>
    <t>979089012</t>
  </si>
  <si>
    <t>Poplatok za skladovanie - betón, tehly, dlaždice (17 01 ), ostatné</t>
  </si>
  <si>
    <t>-1526248243</t>
  </si>
  <si>
    <t>15</t>
  </si>
  <si>
    <t>979089112</t>
  </si>
  <si>
    <t>Poplatok za skladovanie - drevo, sklo, plasty (17 02 ), ostatné</t>
  </si>
  <si>
    <t>598427571</t>
  </si>
  <si>
    <t>16</t>
  </si>
  <si>
    <t>998011001</t>
  </si>
  <si>
    <t>Presun hmôt pre budovy  (801, 803, 812), zvislá konštr. z tehál, tvárnic, z kovu výšky do 6 m</t>
  </si>
  <si>
    <t>1787670790</t>
  </si>
  <si>
    <t>17</t>
  </si>
  <si>
    <t>725650805</t>
  </si>
  <si>
    <t>Demontáž plynového vykurovacieho telesa podokenného,  -0,04350t</t>
  </si>
  <si>
    <t>súb.</t>
  </si>
  <si>
    <t>-1682407942</t>
  </si>
  <si>
    <t>18</t>
  </si>
  <si>
    <t>763739113</t>
  </si>
  <si>
    <t>Demontáž strešnej konštrukcie z ostatných prvkov prierezovej plochy 150-500 cm2</t>
  </si>
  <si>
    <t>944057547</t>
  </si>
  <si>
    <t>19</t>
  </si>
  <si>
    <t>764351810</t>
  </si>
  <si>
    <t>Demontáž žľabov pododkvap. štvorhranných rovných, oblúkových, do 30° rš 250 a 330 mm,  -0,00347t</t>
  </si>
  <si>
    <t>-434063566</t>
  </si>
  <si>
    <t>764410360</t>
  </si>
  <si>
    <t>Oplechovanie parapetov z hliníkového Al plechu, vrátane rohov r.š. 400 mm</t>
  </si>
  <si>
    <t>354111379</t>
  </si>
  <si>
    <t>21</t>
  </si>
  <si>
    <t>764410850</t>
  </si>
  <si>
    <t>Demontáž oplechovania parapetov rš od 100 do 330 mm,  -0,00135t</t>
  </si>
  <si>
    <t>-557712856</t>
  </si>
  <si>
    <t>22</t>
  </si>
  <si>
    <t>764430840</t>
  </si>
  <si>
    <t>Demontáž oplechovania múrov a nadmuroviek rš od 330 do 500 mm,  -0,00230t</t>
  </si>
  <si>
    <t>1130092664</t>
  </si>
  <si>
    <t>23</t>
  </si>
  <si>
    <t>764454803</t>
  </si>
  <si>
    <t>Demontáž odpadových rúr kruhových, s priemerom 150 mm,  -0,00356t</t>
  </si>
  <si>
    <t>576350231</t>
  </si>
  <si>
    <t>24</t>
  </si>
  <si>
    <t>998764101</t>
  </si>
  <si>
    <t>Presun hmôt pre konštrukcie klampiarske v objektoch výšky do 6 m</t>
  </si>
  <si>
    <t>-2071348254</t>
  </si>
  <si>
    <t>25</t>
  </si>
  <si>
    <t>766621081</t>
  </si>
  <si>
    <t>Montáž okna plastového na PUR penu</t>
  </si>
  <si>
    <t>-159363978</t>
  </si>
  <si>
    <t>26</t>
  </si>
  <si>
    <t>M</t>
  </si>
  <si>
    <t>611412330.</t>
  </si>
  <si>
    <t>Plastové okno jednokrídlové OS, rozmer 565x565 mm (vxš) izolačné dvojsklo O13</t>
  </si>
  <si>
    <t>ks</t>
  </si>
  <si>
    <t>32</t>
  </si>
  <si>
    <t>443790301</t>
  </si>
  <si>
    <t>27</t>
  </si>
  <si>
    <t>767392801</t>
  </si>
  <si>
    <t>Demontáž krytín striech z plechov nitovaných,  -0,00700t</t>
  </si>
  <si>
    <t>1637730137</t>
  </si>
  <si>
    <t>VP - Práce naviac</t>
  </si>
  <si>
    <t>PN</t>
  </si>
  <si>
    <t>02UKA - Ústredné kúrenie</t>
  </si>
  <si>
    <t xml:space="preserve">    733 - Ústredné kúrenie, rozvodné potrubie</t>
  </si>
  <si>
    <t xml:space="preserve">    734 - Ústredné kúrenie, armatúry.</t>
  </si>
  <si>
    <t xml:space="preserve">    735 - Ústredné kúrenie, vykurov. telesá</t>
  </si>
  <si>
    <t xml:space="preserve">    713 - Izolácie tepelné</t>
  </si>
  <si>
    <t xml:space="preserve">    783 - Dokončovacie práce - nátery</t>
  </si>
  <si>
    <t>733111112</t>
  </si>
  <si>
    <t>Potrubie z rúrok závitových oceľových bezšvových bežných strednotlakových DN 10</t>
  </si>
  <si>
    <t>36</t>
  </si>
  <si>
    <t>733111113</t>
  </si>
  <si>
    <t>Potrubie z rúrok závitových oceľových bezšvových bežných strednotlakových DN 15</t>
  </si>
  <si>
    <t>38</t>
  </si>
  <si>
    <t>733111114</t>
  </si>
  <si>
    <t>Potrubie z rúrok závitových oceľových bezšvových bežných strednotlakových DN 20</t>
  </si>
  <si>
    <t>40</t>
  </si>
  <si>
    <t>31</t>
  </si>
  <si>
    <t>733190107</t>
  </si>
  <si>
    <t>Tlaková skúška potrubia z oceľových rúrok závitových</t>
  </si>
  <si>
    <t>50</t>
  </si>
  <si>
    <t>33</t>
  </si>
  <si>
    <t>998733201</t>
  </si>
  <si>
    <t>Presun hmôt pre rozvody potrubia v objektoch výšky do 6 m</t>
  </si>
  <si>
    <t>%</t>
  </si>
  <si>
    <t>56</t>
  </si>
  <si>
    <t>48</t>
  </si>
  <si>
    <t>734223208</t>
  </si>
  <si>
    <t>Montáž termostatickej hlavice kvapalinovej jednoduchej</t>
  </si>
  <si>
    <t>96</t>
  </si>
  <si>
    <t>49</t>
  </si>
  <si>
    <t>4849211006</t>
  </si>
  <si>
    <t>Termostat HERZ "MINI", 6 - 28 °C  Herz obj.č.1920060</t>
  </si>
  <si>
    <t>98</t>
  </si>
  <si>
    <t>998734201</t>
  </si>
  <si>
    <t>Presun hmôt pre armatúry v objektoch výšky do 6 m</t>
  </si>
  <si>
    <t>100</t>
  </si>
  <si>
    <t>52</t>
  </si>
  <si>
    <t>735159523</t>
  </si>
  <si>
    <t>Montáž vykurovacieho telesa dvojradového s odvzdušnením nad 1200 mm</t>
  </si>
  <si>
    <t>sub</t>
  </si>
  <si>
    <t>102</t>
  </si>
  <si>
    <t>53</t>
  </si>
  <si>
    <t>4845374000</t>
  </si>
  <si>
    <t>Vykurovacie teleso doskové oceľové KORAD 21K s dvoma panelmi a jedným konvektorom  600x0400</t>
  </si>
  <si>
    <t>104</t>
  </si>
  <si>
    <t>54</t>
  </si>
  <si>
    <t>4845374200</t>
  </si>
  <si>
    <t>Vykurovacie teleso doskové oceľové KORAD 21K s dvoma panelmi a jedným konvektorom  600x0600</t>
  </si>
  <si>
    <t>106</t>
  </si>
  <si>
    <t>84</t>
  </si>
  <si>
    <t>4845376200</t>
  </si>
  <si>
    <t>Vykurovacie teleso doskové oceľové KORAD 21K s dvoma panelmi a jedným konvektorom  900x0800</t>
  </si>
  <si>
    <t>108</t>
  </si>
  <si>
    <t>85</t>
  </si>
  <si>
    <t>4845380350</t>
  </si>
  <si>
    <t>Vykurovacie teleso doskové oceľové KORAD 22K s dvoma panelmi a dvoma konvektormi  600x0600 AAA</t>
  </si>
  <si>
    <t>110</t>
  </si>
  <si>
    <t>58</t>
  </si>
  <si>
    <t>4845380450</t>
  </si>
  <si>
    <t>Vykurovacie teleso doskové oceľové KORAD 22K s dvoma panelmi a dvoma konvektormi  600x0800 AAA</t>
  </si>
  <si>
    <t>112</t>
  </si>
  <si>
    <t>60</t>
  </si>
  <si>
    <t>4845380550</t>
  </si>
  <si>
    <t>Vykurovacie teleso doskové oceľové KORAD 22K s dvoma panelmi a dvoma konvektormi  600x1000 AAA</t>
  </si>
  <si>
    <t>114</t>
  </si>
  <si>
    <t>61</t>
  </si>
  <si>
    <t>4845380650</t>
  </si>
  <si>
    <t>Vykurovacie teleso doskové oceľové KORAD 22K s dvoma panelmi a dvoma konvektormi  600x1200 AAA</t>
  </si>
  <si>
    <t>116</t>
  </si>
  <si>
    <t>62</t>
  </si>
  <si>
    <t>484540025001</t>
  </si>
  <si>
    <t>Konzola korad</t>
  </si>
  <si>
    <t>118</t>
  </si>
  <si>
    <t>63</t>
  </si>
  <si>
    <t>735159524</t>
  </si>
  <si>
    <t>Montáž vykurovacieho telesa VSŽ P90 dvojradového s odvzdušnením do 2040mm</t>
  </si>
  <si>
    <t>120</t>
  </si>
  <si>
    <t>64</t>
  </si>
  <si>
    <t>4845380750</t>
  </si>
  <si>
    <t>Vykurovacie teleso doskové oceľové KORAD 22K s dvoma panelmi a dvoma konvektormi  600x1400 AAA</t>
  </si>
  <si>
    <t>122</t>
  </si>
  <si>
    <t>65</t>
  </si>
  <si>
    <t>7351595241</t>
  </si>
  <si>
    <t>Pripojka k rad.</t>
  </si>
  <si>
    <t>124</t>
  </si>
  <si>
    <t>66</t>
  </si>
  <si>
    <t>998735201</t>
  </si>
  <si>
    <t>Presun hmôt pre vykurovacie telesá v objektoch výšky do 6 m</t>
  </si>
  <si>
    <t>140</t>
  </si>
  <si>
    <t>81</t>
  </si>
  <si>
    <t>783424341</t>
  </si>
  <si>
    <t>Nátery kov.potr.a armatúr v kanáloch a šachtách syntet. potrubie do DN 50 mm dvojnás. 1x email a základný náter - 140µm</t>
  </si>
  <si>
    <t>172</t>
  </si>
  <si>
    <t>03SP - Spevnené plochy</t>
  </si>
  <si>
    <t xml:space="preserve">    1 - Zemné práce</t>
  </si>
  <si>
    <t xml:space="preserve">    4 - Vodorovné konštrukcie</t>
  </si>
  <si>
    <t xml:space="preserve">    5 - Komunikácie</t>
  </si>
  <si>
    <t>122201101</t>
  </si>
  <si>
    <t>Odkopávka a prekopávka nezapažená v hornine 3, do 100 m3</t>
  </si>
  <si>
    <t>m3</t>
  </si>
  <si>
    <t>461385696</t>
  </si>
  <si>
    <t>181301101</t>
  </si>
  <si>
    <t>Rozprestretie ornice v rovine, plocha do 500 m2, hr.do 100 mm</t>
  </si>
  <si>
    <t>1381822199</t>
  </si>
  <si>
    <t>451577877</t>
  </si>
  <si>
    <t>Podklad pod dlažbu v ploche vodorovnej alebo v sklone do 1:5 hr. od 30 do 100 mm zo štrkopiesku</t>
  </si>
  <si>
    <t>-619635215</t>
  </si>
  <si>
    <t>596911112</t>
  </si>
  <si>
    <t>Kladenie zámkovej dlažby  hr. 6 cm pre peších nad 20 m2 so zriadením lôžka z kameniva hr. 4 cm</t>
  </si>
  <si>
    <t>1181749673</t>
  </si>
  <si>
    <t>5921950280</t>
  </si>
  <si>
    <t>Dlažba High value Premac CALIMERA platne 40x40x6 cm, mušľová</t>
  </si>
  <si>
    <t>-395109679</t>
  </si>
  <si>
    <t>916561111</t>
  </si>
  <si>
    <t>Osadenie záhonového alebo parkového obrubníka betón., do lôžka z bet. pros. tr. C 12/15 s bočnou oporou</t>
  </si>
  <si>
    <t>-64143870</t>
  </si>
  <si>
    <t>5921954660</t>
  </si>
  <si>
    <t>Premac obrubník parkový 100x20x5 cm, sivý</t>
  </si>
  <si>
    <t>-872096928</t>
  </si>
  <si>
    <t>998223011</t>
  </si>
  <si>
    <t>Presun hmôt pre pozemné komunikácie s krytom dláždeným (822 2.3, 822 5.3) akejkoľvek dĺžky objektu</t>
  </si>
  <si>
    <t>1529221651</t>
  </si>
  <si>
    <t>02 PB - Pavilón B</t>
  </si>
  <si>
    <t>01 - Architektúra</t>
  </si>
  <si>
    <t xml:space="preserve">    2 - Zakladanie</t>
  </si>
  <si>
    <t xml:space="preserve">    3 - Zvislé a kompletné konštrukcie</t>
  </si>
  <si>
    <t xml:space="preserve">    711 - Izolácie proti vode a vlhkosti</t>
  </si>
  <si>
    <t xml:space="preserve">    762 - Konštrukcie tesárske</t>
  </si>
  <si>
    <t xml:space="preserve">    771 - Podlahy z dlaždíc</t>
  </si>
  <si>
    <t xml:space="preserve">    775 - Podlahy vlysové a parketové</t>
  </si>
  <si>
    <t xml:space="preserve">    776 - Podlahy povlakové</t>
  </si>
  <si>
    <t xml:space="preserve">    781 - Dokončovacie práce a obklady</t>
  </si>
  <si>
    <t xml:space="preserve">    784 - Dokončovacie práce - maľby</t>
  </si>
  <si>
    <t>121101111</t>
  </si>
  <si>
    <t>Odstránenie ornice s vodor. premiestn. na hromady, so zložením na vzdialenosť do 100 m a do 100m3</t>
  </si>
  <si>
    <t>1887460226</t>
  </si>
  <si>
    <t>-159789024</t>
  </si>
  <si>
    <t>122201102</t>
  </si>
  <si>
    <t>Odkopávka a prekopávka nezapažená v hornine 3, nad 100 do 1000 m3</t>
  </si>
  <si>
    <t>-2094152564</t>
  </si>
  <si>
    <t>132201201</t>
  </si>
  <si>
    <t>Výkop ryhy šírky 600-2000mm horn.3 do 100m3</t>
  </si>
  <si>
    <t>1181209489</t>
  </si>
  <si>
    <t>175101202</t>
  </si>
  <si>
    <t>Obsyp objektov sypaninou z vhodných hornín 1 až 4 s prehodením sypaniny</t>
  </si>
  <si>
    <t>-1927921522</t>
  </si>
  <si>
    <t>212752125</t>
  </si>
  <si>
    <t>Trativody z flexodrenážnych rúr DN 100</t>
  </si>
  <si>
    <t>-406579822</t>
  </si>
  <si>
    <t>271571111</t>
  </si>
  <si>
    <t>Vankúše zhutnené pod základy zo štrkopiesku</t>
  </si>
  <si>
    <t>-1521650343</t>
  </si>
  <si>
    <t>273321311</t>
  </si>
  <si>
    <t>Betón základových dosiek, železový (bez výstuže), tr. C 16/20</t>
  </si>
  <si>
    <t>487646161</t>
  </si>
  <si>
    <t>273351217</t>
  </si>
  <si>
    <t>Debnenie stien základových dosiek, zhotovenie-tradičné</t>
  </si>
  <si>
    <t>-2089149145</t>
  </si>
  <si>
    <t>273351218</t>
  </si>
  <si>
    <t>Debnenie stien základových dosiek, odstránenie-tradičné</t>
  </si>
  <si>
    <t>1050090227</t>
  </si>
  <si>
    <t>273362422</t>
  </si>
  <si>
    <t>Výstuž základových dosiek zo zvár. sietí KARI, priemer drôtu 6/6 mm, veľkosť oka 150x150 mm</t>
  </si>
  <si>
    <t>138658519</t>
  </si>
  <si>
    <t>274313521</t>
  </si>
  <si>
    <t>Betón základových pásov, prostý tr. C 12/15</t>
  </si>
  <si>
    <t>368197552</t>
  </si>
  <si>
    <t>311271303</t>
  </si>
  <si>
    <t>Murivo nosné (m3) PREMAC 50x30x25 s betónovou výplňou hr. 300 mm</t>
  </si>
  <si>
    <t>1234514230</t>
  </si>
  <si>
    <t>311275651</t>
  </si>
  <si>
    <t>Murivo nosné (m3) z tvárnic PORFIX hr. 250 mm P2-480 NSM, na MVC a lepidlo PORFIX (250x250x500)</t>
  </si>
  <si>
    <t>-102949858</t>
  </si>
  <si>
    <t>121</t>
  </si>
  <si>
    <t>311275652</t>
  </si>
  <si>
    <t>Murivo nosné (m3) z tvárnic PORFIX hr. 300 mm P2-480 NSM, na MVC a lepidlo PORFIX (300x250x500)</t>
  </si>
  <si>
    <t>-609755326</t>
  </si>
  <si>
    <t>123</t>
  </si>
  <si>
    <t>342273100</t>
  </si>
  <si>
    <t>Priečky z tvárnic PORFIX hr. 100 mm P2-480 hladkých, na MVC a lepidlo PORFIX (100x250x500)</t>
  </si>
  <si>
    <t>-1547629833</t>
  </si>
  <si>
    <t>342273150</t>
  </si>
  <si>
    <t>Priečky z tvárnic PORFIX hr. 150 mm P2-480 hladkých, na MVC a lepidlo PORFIX (150x250x500)</t>
  </si>
  <si>
    <t>-875764770</t>
  </si>
  <si>
    <t>417321313</t>
  </si>
  <si>
    <t>Betón stužujúcich pásov a vencov železový tr. C 16/20</t>
  </si>
  <si>
    <t>-53131656</t>
  </si>
  <si>
    <t>417351115</t>
  </si>
  <si>
    <t>Debnenie bočníc stužujúcich pásov a vencov vrátane vzpier zhotovenie</t>
  </si>
  <si>
    <t>1291840180</t>
  </si>
  <si>
    <t>417361821</t>
  </si>
  <si>
    <t>Výstuž stužujúcich pásov a vencov z betonárskej ocele 10505</t>
  </si>
  <si>
    <t>-1790223336</t>
  </si>
  <si>
    <t>417391151</t>
  </si>
  <si>
    <t>Montáž obkladu betónových konštrukcií vykonaný súčasne s betónovaním extrudovaným polystyrénom</t>
  </si>
  <si>
    <t>1834931286</t>
  </si>
  <si>
    <t>2837650030</t>
  </si>
  <si>
    <t>Styrodur 2800 C extrudovaný polystyrén - XPS hrúbka 50 mm</t>
  </si>
  <si>
    <t>1722751724</t>
  </si>
  <si>
    <t>139</t>
  </si>
  <si>
    <t>612467501</t>
  </si>
  <si>
    <t>Príprava vnútorného podkladu stien RIGIPS, regulátor nasiakavosti Rikombi Grund</t>
  </si>
  <si>
    <t>477550635</t>
  </si>
  <si>
    <t>612467532</t>
  </si>
  <si>
    <t>Vnútorná sadrová omietka stien RIGIPS Rimano UNI hr. 10 mm</t>
  </si>
  <si>
    <t>-1113364316</t>
  </si>
  <si>
    <t>1075164489</t>
  </si>
  <si>
    <t>131</t>
  </si>
  <si>
    <t>622464251</t>
  </si>
  <si>
    <t>Vonkajšia omietka stien tenkovrstvová Weber - Terranova, weber.pas topdry AT, roztieraná jemnozrnná</t>
  </si>
  <si>
    <t>-1121231964</t>
  </si>
  <si>
    <t>622465126</t>
  </si>
  <si>
    <t>Vonkajšia omietka stien tenkovrstvová Weber - Terranova, weber.pas silikon wood</t>
  </si>
  <si>
    <t>1704586190</t>
  </si>
  <si>
    <t>126</t>
  </si>
  <si>
    <t>625251454</t>
  </si>
  <si>
    <t>Kontaktný zatepľovací systém podzemných stien hr. 80 mm BAUMIT STAR (EPS-PERIMETER), zatĺkacie kotvy</t>
  </si>
  <si>
    <t>144032385</t>
  </si>
  <si>
    <t>125</t>
  </si>
  <si>
    <t>625254038</t>
  </si>
  <si>
    <t>Kontaktný zatepľovací systém hr. 150 mm PROFI EPS-System (biely EPS-F), zatĺkacie kotvy</t>
  </si>
  <si>
    <t>1241438335</t>
  </si>
  <si>
    <t>141</t>
  </si>
  <si>
    <t>632450058</t>
  </si>
  <si>
    <t>Betónový poter PCI Pericem EBF Speciáll pripojený hr. 40 mm</t>
  </si>
  <si>
    <t>-637600914</t>
  </si>
  <si>
    <t>941941031</t>
  </si>
  <si>
    <t>Montáž lešenia ľahkého pracovného radového s podlahami šírky od 0,80 do 1,00 m, výšky do 10 m</t>
  </si>
  <si>
    <t>1478231422</t>
  </si>
  <si>
    <t>142</t>
  </si>
  <si>
    <t>941942001.</t>
  </si>
  <si>
    <t>Montáž lešenia posúvného rámového systémového s podlahami šírky do 0,75 m, výšky do 10 m</t>
  </si>
  <si>
    <t>-1524222330</t>
  </si>
  <si>
    <t>34</t>
  </si>
  <si>
    <t>953946131</t>
  </si>
  <si>
    <t>PCI Soklový profil hr. 0,8 mm SP 150 (hliníkový)</t>
  </si>
  <si>
    <t>-1448541055</t>
  </si>
  <si>
    <t>35</t>
  </si>
  <si>
    <t>953996611</t>
  </si>
  <si>
    <t>WEBER - TERRANOVA dilatačný profil rohový PVC</t>
  </si>
  <si>
    <t>-2022478394</t>
  </si>
  <si>
    <t>-144845572</t>
  </si>
  <si>
    <t>37</t>
  </si>
  <si>
    <t>998009101</t>
  </si>
  <si>
    <t>Presun hmôt samostatne budovaného lešenia bez ohľadu na výšku</t>
  </si>
  <si>
    <t>-1656238979</t>
  </si>
  <si>
    <t>1572642369</t>
  </si>
  <si>
    <t>39</t>
  </si>
  <si>
    <t>711111002</t>
  </si>
  <si>
    <t>Zhotovenie izolácie proti zemnej vlhkosti vodorovná asfaltovým lakom za studena</t>
  </si>
  <si>
    <t>-919928671</t>
  </si>
  <si>
    <t>1116315000</t>
  </si>
  <si>
    <t>Lak asfaltový ALP-PENETRAL v sudoch</t>
  </si>
  <si>
    <t>-505027213</t>
  </si>
  <si>
    <t>43</t>
  </si>
  <si>
    <t>711141559</t>
  </si>
  <si>
    <t>Zhotovenie  izolácie proti zemnej vlhkosti a tlakovej vode vodorovná NAIP pritavením</t>
  </si>
  <si>
    <t>1309568691</t>
  </si>
  <si>
    <t>44</t>
  </si>
  <si>
    <t>6283221000</t>
  </si>
  <si>
    <t>Asfaltovaný pás pre spodné vrstvy hydroizolačných systémov HYDROBIT V 60 S 35</t>
  </si>
  <si>
    <t>471334309</t>
  </si>
  <si>
    <t>45</t>
  </si>
  <si>
    <t>711142559</t>
  </si>
  <si>
    <t>Zhotovenie  izolácie proti zemnej vlhkosti a tlakovej vode zvislá NAIP pritavením</t>
  </si>
  <si>
    <t>-541833808</t>
  </si>
  <si>
    <t>46</t>
  </si>
  <si>
    <t>2107021435</t>
  </si>
  <si>
    <t>47</t>
  </si>
  <si>
    <t>998711101</t>
  </si>
  <si>
    <t>Presun hmôt pre izoláciu proti vode v objektoch výšky do 6 m</t>
  </si>
  <si>
    <t>-449051913</t>
  </si>
  <si>
    <t>713120010</t>
  </si>
  <si>
    <t xml:space="preserve">Zakrývanie tepelnej izolácie podláh fóliou </t>
  </si>
  <si>
    <t>-595540099</t>
  </si>
  <si>
    <t>2837577008.</t>
  </si>
  <si>
    <t>Krycia PE fólia 0,12 mm, šírka 2 m, balenie 100 m2</t>
  </si>
  <si>
    <t>534093527</t>
  </si>
  <si>
    <t>713122122.</t>
  </si>
  <si>
    <t>Montáž tepelnej izolácie podláh polystyrénom, kladeným voľne v troch vrstvách</t>
  </si>
  <si>
    <t>120679224</t>
  </si>
  <si>
    <t>143</t>
  </si>
  <si>
    <t>2837640500</t>
  </si>
  <si>
    <t>PCI Podlahový polystyrén EPS 100 S, hrúbky 40 mm</t>
  </si>
  <si>
    <t>-1357490806</t>
  </si>
  <si>
    <t>127</t>
  </si>
  <si>
    <t>713161530</t>
  </si>
  <si>
    <t>Montáž tepelnej izolácie striech šikmých prichytená pribitím a vyviazaním na latovanie medzi a pod krokvy hr. nad 10 cm</t>
  </si>
  <si>
    <t>1617260719</t>
  </si>
  <si>
    <t>128</t>
  </si>
  <si>
    <t>6313670030</t>
  </si>
  <si>
    <t>Domo sklená vlna hrúbka 180 mm</t>
  </si>
  <si>
    <t>202150945</t>
  </si>
  <si>
    <t>129</t>
  </si>
  <si>
    <t>6313670032</t>
  </si>
  <si>
    <t>Domo sklená vlna hrúbka 200 mm</t>
  </si>
  <si>
    <t>1356637907</t>
  </si>
  <si>
    <t>998713101</t>
  </si>
  <si>
    <t>Presun hmôt pre izolácie tepelné v objektoch výšky do 6 m</t>
  </si>
  <si>
    <t>-387788517</t>
  </si>
  <si>
    <t>57</t>
  </si>
  <si>
    <t>762332120</t>
  </si>
  <si>
    <t>Montáž viazaných konštrukcií krovov striech z reziva priemernej plochy 120-224 cm2</t>
  </si>
  <si>
    <t>-418670726</t>
  </si>
  <si>
    <t>762332130</t>
  </si>
  <si>
    <t>Montáž viazaných konštrukcií krovov striech z reziva priemernej plochy 224-288 cm2</t>
  </si>
  <si>
    <t>-759920182</t>
  </si>
  <si>
    <t>59</t>
  </si>
  <si>
    <t>762332140</t>
  </si>
  <si>
    <t>Montáž viazaných konštrukcií krovov striech z reziva priemernej plochy 288-450 cm2</t>
  </si>
  <si>
    <t>1580007122</t>
  </si>
  <si>
    <t>605159010´.</t>
  </si>
  <si>
    <t>Hranol mäkké rezivo - omietané smrekovec akosť I (rezivo krovu)</t>
  </si>
  <si>
    <t>-200022422</t>
  </si>
  <si>
    <t>762341004</t>
  </si>
  <si>
    <t>Montáž debnenia jednoduchých striech, na krokvy a kontralaty z dosiek na zraz</t>
  </si>
  <si>
    <t>604476290</t>
  </si>
  <si>
    <t>6051117100</t>
  </si>
  <si>
    <t>Neopracované dosky a fošne neomietané borovica akosť A hr.18-22mm x B=170-240mm</t>
  </si>
  <si>
    <t>-2135088548</t>
  </si>
  <si>
    <t>762341202.</t>
  </si>
  <si>
    <t>Montáž latovania zložitých striech pre sklon do 60° kontralaty +laty</t>
  </si>
  <si>
    <t>-539773612</t>
  </si>
  <si>
    <t>6051506900</t>
  </si>
  <si>
    <t>Hranol mäkké rezivo - omietané smrek hranolček 25-100 cm2 mäkké rezivo</t>
  </si>
  <si>
    <t>-1889618062</t>
  </si>
  <si>
    <t>998762102</t>
  </si>
  <si>
    <t>Presun hmôt pre konštrukcie tesárske v objektoch výšky do 12 m</t>
  </si>
  <si>
    <t>1892342646</t>
  </si>
  <si>
    <t>130</t>
  </si>
  <si>
    <t>763131222</t>
  </si>
  <si>
    <t>SDK podhľad KNAUF D111, drevená spodná kca s priamym uchytením, dosky GKF hr. 15 mm</t>
  </si>
  <si>
    <t>-828427040</t>
  </si>
  <si>
    <t>67</t>
  </si>
  <si>
    <t>998763301</t>
  </si>
  <si>
    <t>Presun hmôt pre sádrokartónové konštrukcie v objektoch výšky do 7 m</t>
  </si>
  <si>
    <t>1988019244</t>
  </si>
  <si>
    <t>134</t>
  </si>
  <si>
    <t>764172211</t>
  </si>
  <si>
    <t>Oceľové strešné krytiny v tvare škridle z tabúľ Ruukki Decorrey, sklon do 30°</t>
  </si>
  <si>
    <t>1884397303</t>
  </si>
  <si>
    <t>135</t>
  </si>
  <si>
    <t>764172212</t>
  </si>
  <si>
    <t>Oceľové strešné krytiny v tvare škridle z tabúľ Ruukki Decorrey, sklon do 45°</t>
  </si>
  <si>
    <t>-2145697570</t>
  </si>
  <si>
    <t>136</t>
  </si>
  <si>
    <t>764352423</t>
  </si>
  <si>
    <t>Žľaby z pozinkovaného farbeného PZf plechu, pododkvapové polkruhové r.š. 250 mm</t>
  </si>
  <si>
    <t>-931918822</t>
  </si>
  <si>
    <t>71</t>
  </si>
  <si>
    <t>764454454</t>
  </si>
  <si>
    <t>Zvodové rúry z pozinkovaného farbeného PZf plechu, kruhové priemer 110-125 mm</t>
  </si>
  <si>
    <t>1881009865</t>
  </si>
  <si>
    <t>72</t>
  </si>
  <si>
    <t>764900002.</t>
  </si>
  <si>
    <t>Paropriepustná fólia pod strešnú krytinu, kontaktná - 135g/m2</t>
  </si>
  <si>
    <t>-527021135</t>
  </si>
  <si>
    <t>73</t>
  </si>
  <si>
    <t>506436152</t>
  </si>
  <si>
    <t>144</t>
  </si>
  <si>
    <t>-1920415261</t>
  </si>
  <si>
    <t>77</t>
  </si>
  <si>
    <t>kpl</t>
  </si>
  <si>
    <t>-1094662464</t>
  </si>
  <si>
    <t>78</t>
  </si>
  <si>
    <t>766641071.</t>
  </si>
  <si>
    <t>Montáž dverí plastových s hydroizolačnými ISO páskami (exteriérová a interiérová)</t>
  </si>
  <si>
    <t>-1642561936</t>
  </si>
  <si>
    <t>79</t>
  </si>
  <si>
    <t>2832301200</t>
  </si>
  <si>
    <t>Tesniaca fólia CX exteriér 70 mm/30 m, pre okenné konštrukcie</t>
  </si>
  <si>
    <t>-1140304475</t>
  </si>
  <si>
    <t>80</t>
  </si>
  <si>
    <t>2832301250</t>
  </si>
  <si>
    <t>Tesniaca fólia CX interiér 90 mm/30 m, pre okenné konštrukcie</t>
  </si>
  <si>
    <t>998227605</t>
  </si>
  <si>
    <t>611412210.01</t>
  </si>
  <si>
    <t>704544420</t>
  </si>
  <si>
    <t>82</t>
  </si>
  <si>
    <t>766651101</t>
  </si>
  <si>
    <t>Montáž puzdra posuvných dverí do murovanej priečky, jedno zasúvacie púzdro pre jedno krídlo, priechod 0,6-1,2 m</t>
  </si>
  <si>
    <t>-1974731580</t>
  </si>
  <si>
    <t>83</t>
  </si>
  <si>
    <t>5533401520</t>
  </si>
  <si>
    <t>Stavebné púzdro pre zasúvacie dvere Štandard priechod 800 mm, kód S700-080</t>
  </si>
  <si>
    <t>1138410931</t>
  </si>
  <si>
    <t>5533401940</t>
  </si>
  <si>
    <t>Posuvné systémy dverí-sada pojazdov</t>
  </si>
  <si>
    <t>-475703377</t>
  </si>
  <si>
    <t>766662112</t>
  </si>
  <si>
    <t>Montáž dverového krídla otočného jednokrídlového poldrážkového, do existujúcej zárubne, vrátane kovania</t>
  </si>
  <si>
    <t>228665292</t>
  </si>
  <si>
    <t>86</t>
  </si>
  <si>
    <t>5491502040</t>
  </si>
  <si>
    <t>Kovanie - 2x kľučka, povrch nerez brúsený, 2x rozeta BB, FAB</t>
  </si>
  <si>
    <t>1105835648</t>
  </si>
  <si>
    <t>87</t>
  </si>
  <si>
    <t>6117103100</t>
  </si>
  <si>
    <t>Dvere vnútorné jednokrídlové, výplň papierová voština, povrch fólia M10, plné, šírka 600-900 mm</t>
  </si>
  <si>
    <t>264435167</t>
  </si>
  <si>
    <t>88</t>
  </si>
  <si>
    <t>766664125</t>
  </si>
  <si>
    <t>Montáž dverí drevených posuvných jednokrídlových, posun do puzdra</t>
  </si>
  <si>
    <t>-1961046952</t>
  </si>
  <si>
    <t>89</t>
  </si>
  <si>
    <t>6116202680</t>
  </si>
  <si>
    <t>Montážny materiál pre dvere, okná</t>
  </si>
  <si>
    <t>eur</t>
  </si>
  <si>
    <t>-522933543</t>
  </si>
  <si>
    <t>90</t>
  </si>
  <si>
    <t>-25096410</t>
  </si>
  <si>
    <t>91</t>
  </si>
  <si>
    <t>766694141</t>
  </si>
  <si>
    <t>Montáž parapetnej dosky plastovej šírky do 300 mm, dĺžky do 1000 mm</t>
  </si>
  <si>
    <t>1571010668</t>
  </si>
  <si>
    <t>92</t>
  </si>
  <si>
    <t>766694142</t>
  </si>
  <si>
    <t>Montáž parapetnej dosky plastovej šírky do 300 mm, dĺžky 1000-1600 mm</t>
  </si>
  <si>
    <t>-193802288</t>
  </si>
  <si>
    <t>93</t>
  </si>
  <si>
    <t>766694144</t>
  </si>
  <si>
    <t>Montáž parapetnej dosky plastovej šírky do 300 mm, dĺžky nad 2600 mm</t>
  </si>
  <si>
    <t>-1878910002</t>
  </si>
  <si>
    <t>94</t>
  </si>
  <si>
    <t>6119000980</t>
  </si>
  <si>
    <t>Vnútorné parapetné dosky plastové komôrkové,B=300mm biela, mramor, buk, zlatý dub</t>
  </si>
  <si>
    <t>1485056306</t>
  </si>
  <si>
    <t>95</t>
  </si>
  <si>
    <t>376.1524</t>
  </si>
  <si>
    <t>Parapety vonkajšie oceľové lakoplastové LPL 0,6mm biele, dĺžky 6m, š.300mm, D+ M</t>
  </si>
  <si>
    <t>629431055</t>
  </si>
  <si>
    <t>766695212</t>
  </si>
  <si>
    <t>Montáž prahu dverí, jednokrídlových</t>
  </si>
  <si>
    <t>-174162402</t>
  </si>
  <si>
    <t>97</t>
  </si>
  <si>
    <t>6118717600.</t>
  </si>
  <si>
    <t>Prah dubový podľa PD</t>
  </si>
  <si>
    <t>-930218206</t>
  </si>
  <si>
    <t>766702111</t>
  </si>
  <si>
    <t xml:space="preserve">Montáž zárubní obložkových pre dvere jednokrídlové </t>
  </si>
  <si>
    <t>-2139962878</t>
  </si>
  <si>
    <t>99</t>
  </si>
  <si>
    <t>6117103143</t>
  </si>
  <si>
    <t>Zárubňa vnútorná obložková PRAKTIK, DTD doska, povrch CPL laminát, rozmer 600-900/1970 mm, pre stenu hrúbky 180-250 mm, pre jednokrídlové dvere</t>
  </si>
  <si>
    <t>-1268319066</t>
  </si>
  <si>
    <t>6117103142</t>
  </si>
  <si>
    <t>Zárubňa vnútorná obložková PRAKTIK, DTD doska, povrch CPL laminát, rozmer 600-900/1970 mm, pre stenu hrúbky 60-170 mm, pre jednokrídlové dvere</t>
  </si>
  <si>
    <t>1023192827</t>
  </si>
  <si>
    <t>101</t>
  </si>
  <si>
    <t>7675832</t>
  </si>
  <si>
    <t>Montáž podhľadov polykarbonátových (Podľa PD)</t>
  </si>
  <si>
    <t>1091625726</t>
  </si>
  <si>
    <t>2838008070.</t>
  </si>
  <si>
    <t>Doska z polykarbonátu, hr.10,0mm, farba podľa PD</t>
  </si>
  <si>
    <t>129177360</t>
  </si>
  <si>
    <t>103</t>
  </si>
  <si>
    <t>771411014</t>
  </si>
  <si>
    <t>Montáž soklíkov z obkladačiek do malty veľ. 200 x 100 mm</t>
  </si>
  <si>
    <t>-1212547168</t>
  </si>
  <si>
    <t>5978152000</t>
  </si>
  <si>
    <t>Obkladačky pórovinové jednofarebné hladké A 200x100 Ia</t>
  </si>
  <si>
    <t>-849067194</t>
  </si>
  <si>
    <t>146</t>
  </si>
  <si>
    <t>771571105</t>
  </si>
  <si>
    <t>Montáž podláh z dlaždíc keramických do malty veľ. 150 x 150 mm</t>
  </si>
  <si>
    <t>-1950805007</t>
  </si>
  <si>
    <t>145</t>
  </si>
  <si>
    <t>5978651260</t>
  </si>
  <si>
    <t>COLOR TWO dlaždice, rozmer 147x147x7 mm, farba biela</t>
  </si>
  <si>
    <t>-1628815949</t>
  </si>
  <si>
    <t>107</t>
  </si>
  <si>
    <t>998771101</t>
  </si>
  <si>
    <t>Presun hmôt pre podlahy z dlaždíc v objektoch výšky do 6m</t>
  </si>
  <si>
    <t>-980694157</t>
  </si>
  <si>
    <t>7755</t>
  </si>
  <si>
    <t>Montáž separačnej fólie - fólia PE</t>
  </si>
  <si>
    <t>-1903984240</t>
  </si>
  <si>
    <t>109</t>
  </si>
  <si>
    <t>2832210100</t>
  </si>
  <si>
    <t>Oddeľovacia fólia 80 m</t>
  </si>
  <si>
    <t>1839767388</t>
  </si>
  <si>
    <t>776470010</t>
  </si>
  <si>
    <t>Lepenie a rezanie podlahových soklov z koberca</t>
  </si>
  <si>
    <t>-2094946766</t>
  </si>
  <si>
    <t>137</t>
  </si>
  <si>
    <t>6970005110</t>
  </si>
  <si>
    <t>Koberec vpichovaný BASTION , trieda záťaže 33</t>
  </si>
  <si>
    <t>-1791243079</t>
  </si>
  <si>
    <t>776572115</t>
  </si>
  <si>
    <t>Lepenie textilných podláh - kobercov z pásov antistatický systém</t>
  </si>
  <si>
    <t>-1290227180</t>
  </si>
  <si>
    <t>138</t>
  </si>
  <si>
    <t>304604563</t>
  </si>
  <si>
    <t>998776101</t>
  </si>
  <si>
    <t>Presun hmôt pre podlahy povlakové v objektoch výšky do 6 m</t>
  </si>
  <si>
    <t>526917465</t>
  </si>
  <si>
    <t>133</t>
  </si>
  <si>
    <t>781441012</t>
  </si>
  <si>
    <t>Montáž obkladov vnútor. stien z obkladačiek kladených do malty veľ. 150x150 mm</t>
  </si>
  <si>
    <t>989056502</t>
  </si>
  <si>
    <t>132</t>
  </si>
  <si>
    <t>5978150100</t>
  </si>
  <si>
    <t>Obkladačky pórovinové jednofarebné hladké glazúra bežná A 150x150 IIa</t>
  </si>
  <si>
    <t>-1537300547</t>
  </si>
  <si>
    <t>117</t>
  </si>
  <si>
    <t>998781101</t>
  </si>
  <si>
    <t>Presun hmôt pre obklady keramické v objektoch výšky do 6 m</t>
  </si>
  <si>
    <t>408387594</t>
  </si>
  <si>
    <t>784410110</t>
  </si>
  <si>
    <t>Penetrovanie jednonásobné jemnozrnných podkladov výšky nad 3, 80 m</t>
  </si>
  <si>
    <t>-634982567</t>
  </si>
  <si>
    <t>119</t>
  </si>
  <si>
    <t>784452372</t>
  </si>
  <si>
    <t xml:space="preserve">Maľby z maliarskych zmesí Primalex, Farmal, ručne nanášané tónované dvojnásobné na jemnozrnný podklad výšky nad 3, 80 m   </t>
  </si>
  <si>
    <t>322129657</t>
  </si>
  <si>
    <t>02 - Ústredné kúrenie</t>
  </si>
  <si>
    <t xml:space="preserve">    731 - Ústredné kúrenie, kotolne</t>
  </si>
  <si>
    <t xml:space="preserve">    723 - Zdravotechnika - plynovod</t>
  </si>
  <si>
    <t xml:space="preserve">    732 - Ústredné kúrenie, strojovne</t>
  </si>
  <si>
    <t>731241082</t>
  </si>
  <si>
    <t>Montáž kotla oceľ. násten. na plyn kondenzačného vyhotovenie turbo do 28 kW</t>
  </si>
  <si>
    <t>73124108201</t>
  </si>
  <si>
    <t>Uvedenie do prevádzky</t>
  </si>
  <si>
    <t>súb</t>
  </si>
  <si>
    <t>4847571620</t>
  </si>
  <si>
    <t>Kotol ecoTECplus VU 206/5-5</t>
  </si>
  <si>
    <t>48475716209</t>
  </si>
  <si>
    <t>Regulátor Multimatic VRC700/4</t>
  </si>
  <si>
    <t>484757162071</t>
  </si>
  <si>
    <t>Rozširujúci modul VR70</t>
  </si>
  <si>
    <t>484757162078</t>
  </si>
  <si>
    <t>Rozširujúci modul VR40</t>
  </si>
  <si>
    <t>484757162072</t>
  </si>
  <si>
    <t>Internetový modul vaillant VR900</t>
  </si>
  <si>
    <t>0100021</t>
  </si>
  <si>
    <t>MaR montáž</t>
  </si>
  <si>
    <t>73124108202</t>
  </si>
  <si>
    <t>Montáž odvodu spalín</t>
  </si>
  <si>
    <t>01006512</t>
  </si>
  <si>
    <t>Rúra odvodu spalin DN60/100 1m</t>
  </si>
  <si>
    <t>01006513</t>
  </si>
  <si>
    <t>Rúra odvodu DN60/100 - komin.</t>
  </si>
  <si>
    <t>731291020</t>
  </si>
  <si>
    <t>Montáž rýchlomontážnej sady bez zmiešavača DN 25</t>
  </si>
  <si>
    <t>731291070</t>
  </si>
  <si>
    <t>Montáž rýchlomontážnej sady s 3-cestným zmiešavačom DN 25</t>
  </si>
  <si>
    <t>4849220117</t>
  </si>
  <si>
    <t>Čerpadlová skupina PUMPFIX MIX DN 25, Wilo Yonos Para 25/1-6, kvs 4,0m3/h</t>
  </si>
  <si>
    <t>28</t>
  </si>
  <si>
    <t>4849220116</t>
  </si>
  <si>
    <t>HERZ Čerpadlová skupina PUMPFIX DIREKT, DN 25 s čerp. Wilo Yonos Para 25/1-6</t>
  </si>
  <si>
    <t>30</t>
  </si>
  <si>
    <t>731890801</t>
  </si>
  <si>
    <t>Vnútrostaveniskové premiestnenie vybúraných hmôt kotolní vodorovne do 6 m</t>
  </si>
  <si>
    <t>998731201</t>
  </si>
  <si>
    <t>Presun hmôt pre kotolne umiestnené vo výške (hĺbke) do 6 m</t>
  </si>
  <si>
    <t>29</t>
  </si>
  <si>
    <t>733113114</t>
  </si>
  <si>
    <t>Potrubie z rúrok závitových Príplatok k cene za zhotovenie prípojky z oceľ. rúrok závitových DN 20</t>
  </si>
  <si>
    <t>42</t>
  </si>
  <si>
    <t>733113115</t>
  </si>
  <si>
    <t>Potrubie z rúrok závitových Príplatok k cene za zhotovenie prípojky z oceľ. rúrok závitových DN 25</t>
  </si>
  <si>
    <t>733161501</t>
  </si>
  <si>
    <t>Potrubie plasthliníkové  PE-RT 16x2 mm z rúrok v kotúčoch</t>
  </si>
  <si>
    <t>733167015</t>
  </si>
  <si>
    <t>Potrubie z rúr pert 40,0x4,0 mm v tyčiach</t>
  </si>
  <si>
    <t>733191301</t>
  </si>
  <si>
    <t>Tlaková skúška plastového potrubia do 32 mm</t>
  </si>
  <si>
    <t>733191302</t>
  </si>
  <si>
    <t>Tlaková skúška plastového potrubia nad 32 do 63 mm</t>
  </si>
  <si>
    <t>734209101</t>
  </si>
  <si>
    <t>Montáž závitovej armatúry s 1 závitom do G 1/2</t>
  </si>
  <si>
    <t>48442284617101</t>
  </si>
  <si>
    <t>Vypúšťací ventil DN 1/2" s hadicovou prípojkou</t>
  </si>
  <si>
    <t>48442284617102</t>
  </si>
  <si>
    <t>AO ventil DN 1/2"</t>
  </si>
  <si>
    <t>734209104</t>
  </si>
  <si>
    <t>Montáž závitovej armatúry s 1 závitom G 3/4</t>
  </si>
  <si>
    <t>4848901570</t>
  </si>
  <si>
    <t>Vykurovanie  - príslušenstvo  Adapter pre rúrky z plastu, chróm, 16x2</t>
  </si>
  <si>
    <t>734209105</t>
  </si>
  <si>
    <t>Montáž závitovej armatúry s 1 závitom G 1</t>
  </si>
  <si>
    <t>68</t>
  </si>
  <si>
    <t>4848901578</t>
  </si>
  <si>
    <t>Ukopnčenie rozdeľovača-odvzd.,vypust.</t>
  </si>
  <si>
    <t>70</t>
  </si>
  <si>
    <t>734209112</t>
  </si>
  <si>
    <t>Montáž závitovej armatúry s 2 závitmi do G 1/2</t>
  </si>
  <si>
    <t>4844228461086</t>
  </si>
  <si>
    <t>HERZ ventil spiatočkový RL-5, priamy 3/8   obj.č.1392300</t>
  </si>
  <si>
    <t>74</t>
  </si>
  <si>
    <t>41</t>
  </si>
  <si>
    <t>4844228461002</t>
  </si>
  <si>
    <t>HERZ ventil priamy TS-90 3/8"  obj.č.1772390</t>
  </si>
  <si>
    <t>76</t>
  </si>
  <si>
    <t>734209114</t>
  </si>
  <si>
    <t>Montáž závitovej armatúry s 2 závitmi G 3/4</t>
  </si>
  <si>
    <t>113</t>
  </si>
  <si>
    <t>4848906250</t>
  </si>
  <si>
    <t>GIACOMINI, Guľový ventil s rukoväťou, chróm, 3/4"</t>
  </si>
  <si>
    <t>48489062702</t>
  </si>
  <si>
    <t>Spätná klapka 3/4"</t>
  </si>
  <si>
    <t>484890643078</t>
  </si>
  <si>
    <t>Bezpečnostna armatúra k expanzomatu DN20</t>
  </si>
  <si>
    <t>734209115</t>
  </si>
  <si>
    <t>Montáž závitovej armatúry s 2 závitmi G 1</t>
  </si>
  <si>
    <t>4848906260</t>
  </si>
  <si>
    <t>GIACOMINI, Guľový ventil s rukoväťou, chróm, 1"</t>
  </si>
  <si>
    <t>48489062601</t>
  </si>
  <si>
    <t>GIACOMINI, Guľový ventil s rukoväťou, chróm, 1" so šrub.</t>
  </si>
  <si>
    <t>48489062701</t>
  </si>
  <si>
    <t>Spätná klapka 1"</t>
  </si>
  <si>
    <t>484890627015</t>
  </si>
  <si>
    <t>Filter 1 - odkaľovač</t>
  </si>
  <si>
    <t>735311502</t>
  </si>
  <si>
    <t>Montáž podlahového kúrenia - pokladka folie</t>
  </si>
  <si>
    <t>040004</t>
  </si>
  <si>
    <t>Dilatačný pás</t>
  </si>
  <si>
    <t>735311670</t>
  </si>
  <si>
    <t>Montáž zostavy rozdel"ovač / zberač do skrine</t>
  </si>
  <si>
    <t>0400012217</t>
  </si>
  <si>
    <t>Rozdeľovač 1"-/11</t>
  </si>
  <si>
    <t>735311770</t>
  </si>
  <si>
    <t>Montáž skrinky rozdeľovača pod omietku</t>
  </si>
  <si>
    <t>105</t>
  </si>
  <si>
    <t>4848903660</t>
  </si>
  <si>
    <t>Skrinka rozdelovača do steny, 1000x450x110 mm</t>
  </si>
  <si>
    <t>713482112</t>
  </si>
  <si>
    <t>Montáž trubíc z PE, hr.do 10 mm,vnút.priemer 42-70</t>
  </si>
  <si>
    <t>2837741578</t>
  </si>
  <si>
    <t>TUBOLIT izolácia - trubica   42/13-DG (56)  ARC-0034  Armacell     AZ FLEX</t>
  </si>
  <si>
    <t>723120203</t>
  </si>
  <si>
    <t>Potrubie z oceľových rúrok závitových čiernych spájaných zvarovaním - akosť 11 353.0 DN 20</t>
  </si>
  <si>
    <t>723120804</t>
  </si>
  <si>
    <t>Demontáž potrubia zvarovaného z oceľových rúrok závitových do DN 25,  -0,00215t</t>
  </si>
  <si>
    <t>148</t>
  </si>
  <si>
    <t>723190203</t>
  </si>
  <si>
    <t>Prípojka plynovodná z oceľových rúrok závitových čiernych spájaných na závit DN 20</t>
  </si>
  <si>
    <t>150</t>
  </si>
  <si>
    <t>723239102</t>
  </si>
  <si>
    <t>Montáž armatúry závitovej s dvoma závitmi, kohútik priamy,solenoidový ventil G 3/4</t>
  </si>
  <si>
    <t>152</t>
  </si>
  <si>
    <t>4848906640</t>
  </si>
  <si>
    <t>GIACOMINI, Guľový ventil DADO - motýľ "plyn", chróm, 3/4"</t>
  </si>
  <si>
    <t>154</t>
  </si>
  <si>
    <t>Demontáž plynového vykurovacieho telesa podokenného alebo bezpečnostného pre garáže,  -0,04350t</t>
  </si>
  <si>
    <t>156</t>
  </si>
  <si>
    <t>7321114011</t>
  </si>
  <si>
    <t>Montáž hydraulického vyrovnavača</t>
  </si>
  <si>
    <t>158</t>
  </si>
  <si>
    <t>48492201181</t>
  </si>
  <si>
    <t>Hydraulický vyrovnavač dynamických tlakov 2m3/h</t>
  </si>
  <si>
    <t>160</t>
  </si>
  <si>
    <t>732111434</t>
  </si>
  <si>
    <t>Montáž združeného rozdeľovača a zberača  MINI 3.0</t>
  </si>
  <si>
    <t>162</t>
  </si>
  <si>
    <t>75</t>
  </si>
  <si>
    <t>4849220118</t>
  </si>
  <si>
    <t>HERZ Rozdeľovač k Pumpfixu, 2-okruhový</t>
  </si>
  <si>
    <t>164</t>
  </si>
  <si>
    <t>111</t>
  </si>
  <si>
    <t>732219301</t>
  </si>
  <si>
    <t>Montáž ohrievača vody zásobníkového stojatého kombinovaného do 200 l</t>
  </si>
  <si>
    <t>166</t>
  </si>
  <si>
    <t>4849220285</t>
  </si>
  <si>
    <t>Ohrievač vody Vaillant VIH R120</t>
  </si>
  <si>
    <t>168</t>
  </si>
  <si>
    <t>732331511</t>
  </si>
  <si>
    <t>Expanzomat - Basic s membránou, bez poistného ventilu, tlak 3 bary, objem 8 l</t>
  </si>
  <si>
    <t>170</t>
  </si>
  <si>
    <t>03 - Zdravotechnika</t>
  </si>
  <si>
    <t xml:space="preserve">    721 - Zdravotech. vnútorná kanalizácia</t>
  </si>
  <si>
    <t xml:space="preserve">    722 - Zdravotechnika - vnútorný vodovod</t>
  </si>
  <si>
    <t>713482111</t>
  </si>
  <si>
    <t>Montáž trubíc z PE, hr.do 10 mm,vnút.priemer do 38</t>
  </si>
  <si>
    <t>2837741534</t>
  </si>
  <si>
    <t>TUBOLIT izolácia - trubica   18/ 9-DG (190)  ARC-0012  Armacell     AZ FLEX</t>
  </si>
  <si>
    <t>2837741547</t>
  </si>
  <si>
    <t>TUBOLIT izolácia - trubica   22/ 9-DG (162)  ARC-0013  Armacell     AZ FLEX</t>
  </si>
  <si>
    <t>2837741560</t>
  </si>
  <si>
    <t>TUBOLIT izolácia - trubica   28/ 9-DG (126)  ARC-0014  Armacell     AZ FLEX</t>
  </si>
  <si>
    <t>2837741573</t>
  </si>
  <si>
    <t>TUBOLIT izolácia - trubica   35/ 9-DG (92)  ARC-0015  Armacell     AZ FLEX</t>
  </si>
  <si>
    <t>721171107</t>
  </si>
  <si>
    <t>Potrubie z PVC - U odpadové ležaté hrdlové D 75x1, 8</t>
  </si>
  <si>
    <t>721171109</t>
  </si>
  <si>
    <t>Potrubie z PVC - U odpadové ležaté hrdlové D 110x2, 2</t>
  </si>
  <si>
    <t>721171111</t>
  </si>
  <si>
    <t>Potrubie z PVC - U odpadové ležaté hrdlové D 125x2, 8</t>
  </si>
  <si>
    <t>721173204</t>
  </si>
  <si>
    <t>Potrubie z PVC - U odpadné pripájacie D 40x1, 8</t>
  </si>
  <si>
    <t>721173205</t>
  </si>
  <si>
    <t>Potrubie z PVC - U odpadné pripájacie D 50x1, 8</t>
  </si>
  <si>
    <t>721194104</t>
  </si>
  <si>
    <t>Zriadenie prípojky na potrubí vyvedenie a upevnenie odpadových výpustiek D 40x1, 8</t>
  </si>
  <si>
    <t>721194105</t>
  </si>
  <si>
    <t>Zriadenie prípojky na potrubí vyvedenie a upevnenie odpadových výpustiek D 50x1, 8</t>
  </si>
  <si>
    <t>721194109</t>
  </si>
  <si>
    <t>Zriadenie prípojky na potrubí vyvedenie a upevnenie odpadových výpustiek D 110x2, 3</t>
  </si>
  <si>
    <t>721221101</t>
  </si>
  <si>
    <t>Zápachová uzávierka umývadlová DN 30, 40 HUL 132/30, 40</t>
  </si>
  <si>
    <t>721221111</t>
  </si>
  <si>
    <t>Zápachová uzávierka drezová DN 40/50 HUL 100G/40</t>
  </si>
  <si>
    <t>7212211311</t>
  </si>
  <si>
    <t>Zápachová uzávierka pre kondenz</t>
  </si>
  <si>
    <t>721273145</t>
  </si>
  <si>
    <t>Ventilačná hlavica novodurová TP 05-002.10.-68 D 110/600</t>
  </si>
  <si>
    <t>721290111</t>
  </si>
  <si>
    <t>Ostatné - skúška tesnosti kanalizácie v objektoch vodou do DN 125</t>
  </si>
  <si>
    <t>998721202</t>
  </si>
  <si>
    <t>Presun hmôt pre vnútornú kanalizáciu v objektoch výšky nad 6 do 12 m</t>
  </si>
  <si>
    <t>722170911</t>
  </si>
  <si>
    <t>Oprava vodovodného potrubia z PE rúrok vsadenie odbočky do potrubia D 32</t>
  </si>
  <si>
    <t>722171111</t>
  </si>
  <si>
    <t>Potrubie plasthliníkové PE-RT - 16x2 mm v kotúčoch</t>
  </si>
  <si>
    <t>722171113</t>
  </si>
  <si>
    <t>Potrubie plasthliníkové PE-RT - 20x2 mm v kotúčoch</t>
  </si>
  <si>
    <t>722171114</t>
  </si>
  <si>
    <t>Potrubie plasthliníkové PE-RT - 26x3 mm v kotúčoch</t>
  </si>
  <si>
    <t>733161505</t>
  </si>
  <si>
    <t>Potrubie plasthliníkové PE-RT 32x3 mm z rúrok v kotúčoch</t>
  </si>
  <si>
    <t>722190222</t>
  </si>
  <si>
    <t>Prípojka vodovodná z oceľových rúr pre pevné pripojenie DN 20</t>
  </si>
  <si>
    <t>722190401</t>
  </si>
  <si>
    <t>Vyvedenie a upevnenie výpustky DN 15</t>
  </si>
  <si>
    <t>2864810100</t>
  </si>
  <si>
    <t>Nástenka 20x1/2</t>
  </si>
  <si>
    <t>722220111</t>
  </si>
  <si>
    <t>Montáž armatúry závitovej s jedným závitom, nástenka pre výtokový ventil G 1/2</t>
  </si>
  <si>
    <t>4225701600</t>
  </si>
  <si>
    <t>Guľový ventil ARCO MF,PN 25 1/2",s páčkou</t>
  </si>
  <si>
    <t>4223050300</t>
  </si>
  <si>
    <t>Kohút plniaci a  vypúšťací K 310, PN 10, D 15 mm</t>
  </si>
  <si>
    <t>42230503001</t>
  </si>
  <si>
    <t>Flex hadica 1/2"-3/8" 50cm</t>
  </si>
  <si>
    <t>722231041</t>
  </si>
  <si>
    <t>Montáž armatúry s dvoma závitmi, posúvač klinový G 1/2</t>
  </si>
  <si>
    <t>4848906420</t>
  </si>
  <si>
    <t>GIACOMINI, Guľový ventil DADO - rukoväť, chróm, 1/2"</t>
  </si>
  <si>
    <t>484890627011</t>
  </si>
  <si>
    <t>Spätná klapka 1/2"</t>
  </si>
  <si>
    <t>551740113012</t>
  </si>
  <si>
    <t>Filter 1/2"</t>
  </si>
  <si>
    <t>422305030028</t>
  </si>
  <si>
    <t>Poistný ventil tuv 1/2",6bar</t>
  </si>
  <si>
    <t>722231042</t>
  </si>
  <si>
    <t>Montáž armatúry s dvoma závitmi, posúvač klinový G 3/4</t>
  </si>
  <si>
    <t>4848906430</t>
  </si>
  <si>
    <t>GIACOMINI, Guľový ventil DADO - rukoväť, chróm, 3/4"</t>
  </si>
  <si>
    <t>51</t>
  </si>
  <si>
    <t>55174011301</t>
  </si>
  <si>
    <t>Spätná klapka zvislá 3/4"</t>
  </si>
  <si>
    <t>722231043</t>
  </si>
  <si>
    <t>Montáž armatúry s dvoma závitmi, posúvač klinový G 1</t>
  </si>
  <si>
    <t>722290226</t>
  </si>
  <si>
    <t>Tlaková skúška vodovodného potrubia závitového do DN 50</t>
  </si>
  <si>
    <t>722290234</t>
  </si>
  <si>
    <t>Prepláchnutie a dezinfekcia vodovodného potrubia do DN 80</t>
  </si>
  <si>
    <t>998722202</t>
  </si>
  <si>
    <t>Presun hmôt pre vnútorný vodovod v objektoch výšky nad 6 do 12 m</t>
  </si>
  <si>
    <t>725119410</t>
  </si>
  <si>
    <t>Montáž záchodovej misy zavesenej s rovným odpadom</t>
  </si>
  <si>
    <t>6420139570</t>
  </si>
  <si>
    <t>JIKA OLYMP závesné WC 2064.0 + sedátko</t>
  </si>
  <si>
    <t>69</t>
  </si>
  <si>
    <t>725119711</t>
  </si>
  <si>
    <t>Montáž predstenového systému záchodov do kombinovaných stien (napr.GEBERIT, AlcaPlast)</t>
  </si>
  <si>
    <t>5516423005458</t>
  </si>
  <si>
    <t>Duofix pre závesné WC UP320 1.138x 136x 526  obj.č. 111.300.00.5   GEBERIT</t>
  </si>
  <si>
    <t>5516423005472</t>
  </si>
  <si>
    <t>GEBERIT ovl. tlačidlo Sigma 10 biela-lesk-biela 295x 175x 45  obj.č. 115.758.KJ.1</t>
  </si>
  <si>
    <t>725219401</t>
  </si>
  <si>
    <t>Montáž umývadla bez výtokovej armatúry z bieleho diturvitu na skrutky do muriva</t>
  </si>
  <si>
    <t>6420139090</t>
  </si>
  <si>
    <t>Sanitárna keramika  JIKA  OLYMP umývadlo   1064.0 50cm</t>
  </si>
  <si>
    <t>725319114</t>
  </si>
  <si>
    <t>Montáž kuchynských drezov jednoduchých, hranatých, s rozmerom  do 1000 x 600 mm, bez výtokových armatúr</t>
  </si>
  <si>
    <t>5523134500</t>
  </si>
  <si>
    <t>Drez antikorový s odkvapovou doskou 800 x 500, typ 516 IA</t>
  </si>
  <si>
    <t>725332320</t>
  </si>
  <si>
    <t>Montáž výlevky keramickej závesnej bez výtokovej armatúry</t>
  </si>
  <si>
    <t>6420137930</t>
  </si>
  <si>
    <t>JIKA MIRA výlevka - 5104.6</t>
  </si>
  <si>
    <t>725829301</t>
  </si>
  <si>
    <t>Montáž batérie umývadlovej a drezovej stojankovej s mechanickým ovládaním G 1/2</t>
  </si>
  <si>
    <t>5514652000</t>
  </si>
  <si>
    <t>KLUDI STANDARD Stojanková umývadlová batéria</t>
  </si>
  <si>
    <t>5514671040</t>
  </si>
  <si>
    <t>KLUDI STANDARD Drezová stojanková batéria</t>
  </si>
  <si>
    <t>5514671080</t>
  </si>
  <si>
    <t>KLUDI STANDARD Drezová nástenná batéria 150 mm DN 15  chróm 316560515</t>
  </si>
  <si>
    <t>998725202</t>
  </si>
  <si>
    <t>Presun hmôt pre zariaďovacie predmety v objektoch výšky nad 6 do 12 m</t>
  </si>
  <si>
    <t>732331541</t>
  </si>
  <si>
    <t>Expanzomat - Middle s membránou, bez poistného ventilu, tlak 6 barov, objem 8 l</t>
  </si>
  <si>
    <t>732429111</t>
  </si>
  <si>
    <t>Montáž čerpadla (do potrubia) obehového špirálového DN 25</t>
  </si>
  <si>
    <t>4268150006</t>
  </si>
  <si>
    <t>čerpadlo - ALPHA 2 25-40N</t>
  </si>
  <si>
    <t>04 - Dažďová kanalizácia</t>
  </si>
  <si>
    <t>HSV - HSV</t>
  </si>
  <si>
    <t xml:space="preserve">    8 - Rúrové vedenie</t>
  </si>
  <si>
    <t>131201101</t>
  </si>
  <si>
    <t>Výkop nezapaženej jamy v hornine 3, do 100 m3</t>
  </si>
  <si>
    <t>131201109</t>
  </si>
  <si>
    <t>Príplatok za lepivosť horniny 3</t>
  </si>
  <si>
    <t>132201101</t>
  </si>
  <si>
    <t>Výkop ryhy do šírky 600 mm v horn.3 do 100 m3</t>
  </si>
  <si>
    <t>132201109</t>
  </si>
  <si>
    <t>Príplatok k cene za lepivosť pri hĺbení rýh šírky do 600 mm zapažených i nezapažených s urovnaním dna v hornine 3</t>
  </si>
  <si>
    <t>162201101</t>
  </si>
  <si>
    <t>Vodorovné premiestnenie výkopku z horniny 1-4 do 20m</t>
  </si>
  <si>
    <t>174101102</t>
  </si>
  <si>
    <t>Zásyp sypaninou v uzavretých priestoroch s urovnaním povrchu zásypu</t>
  </si>
  <si>
    <t>175101101</t>
  </si>
  <si>
    <t>Obsyp potrubia sypaninou z vhodných hornín 1 až 4 bez prehodenia sypaniny</t>
  </si>
  <si>
    <t>5833743700</t>
  </si>
  <si>
    <t>Štrkopiesok preddrvený 0-16 N</t>
  </si>
  <si>
    <t>451573111</t>
  </si>
  <si>
    <t>Lôžko pod potrubie, stoky a drobné objekty, v otvorenom výkope z piesku a štrkopiesku do 63 mm</t>
  </si>
  <si>
    <t>452311151</t>
  </si>
  <si>
    <t>Dosky, bloky, sedlá z betónu v otvorenom výkope tr.C 25/30</t>
  </si>
  <si>
    <t>894431133</t>
  </si>
  <si>
    <t>Montáž revíznej šachty z PVC, DN 400/125 (DN šachty/DN potr. ved.), tlak 12,5 t, hl. 1400 do 1700mm</t>
  </si>
  <si>
    <t>2860008010</t>
  </si>
  <si>
    <t>Priebežné dno DN400, vtok/vývod 125 pre revízne šachty  na PVC hladkú kanalizáciu s predĺžením</t>
  </si>
  <si>
    <t>2860007970</t>
  </si>
  <si>
    <t>Predĺženie revíznej šachty DN400/1m  na PVC hladkú kanalizáciu s predĺžením</t>
  </si>
  <si>
    <t>2860007850</t>
  </si>
  <si>
    <t>Liatinový poklop s rámom 1,5t  pre revízne šachty DN400  na PVC hladkú kanalizáciu s predĺžením</t>
  </si>
  <si>
    <t>721242116</t>
  </si>
  <si>
    <t>Lapač strešných splavenín liatinový - zo šedej liatiny DN 125</t>
  </si>
  <si>
    <t>05 - Silnoprúdové rozvody</t>
  </si>
  <si>
    <t>D1 - D1 - PRÁCE A DODÁVKY M</t>
  </si>
  <si>
    <t xml:space="preserve">    D2 - D2 - 210 01  Rúrkové vedenie, krabice, svorkovnice</t>
  </si>
  <si>
    <t xml:space="preserve">    D3 - D3 - 210 04  Vonkajšie vedenie NN</t>
  </si>
  <si>
    <t xml:space="preserve">    D4 - SÚVISIACE NÁKLADY (VRN)</t>
  </si>
  <si>
    <t xml:space="preserve">    D5 - D5 - 210 11  Spínacie, spúšťacie a regulač.ústrojenstvo</t>
  </si>
  <si>
    <t xml:space="preserve">    D6 - D6 - 210 20  Svietidlá a osvetľovacie zariadenia</t>
  </si>
  <si>
    <t xml:space="preserve">    D7 - D7 - 210 22  Vedenia uzemňovacie</t>
  </si>
  <si>
    <t xml:space="preserve">    D8 - D8 - 210 8    Vodiče, šnúry a káble medené</t>
  </si>
  <si>
    <t xml:space="preserve">    D9 - D9 - 213 2    PPV a HZS</t>
  </si>
  <si>
    <t>21001-0301</t>
  </si>
  <si>
    <t>Montáž krabice do muriva 1-nás KP (68) bez zapojenia, prístrojová</t>
  </si>
  <si>
    <t>kus</t>
  </si>
  <si>
    <t>345 612K002</t>
  </si>
  <si>
    <t>Krabica KU univerzálna : KU 68-1901 (D73x42) vodorovne max 3 krabice, šedá</t>
  </si>
  <si>
    <t>21001-0321</t>
  </si>
  <si>
    <t>Montáž krabice do muriva KR (68) vrátane zapojenia, rozvodka s vekom a svorkovnicou</t>
  </si>
  <si>
    <t>345 608K000</t>
  </si>
  <si>
    <t>Krabica KR rozvodná : KU 68-1903 (D73x42) kompletná, vodorovne max 3 krabice, šedá</t>
  </si>
  <si>
    <t>21101-0006</t>
  </si>
  <si>
    <t>Osadenie plastovej "hmoždinky", vyvŕtanie diery D 8mm, do muriva z ostro pálen. tehál, alebo stredne tvrdého kameňa</t>
  </si>
  <si>
    <t>345 955K001</t>
  </si>
  <si>
    <t>Hmoždinka PA : HM 8/1</t>
  </si>
  <si>
    <t>21004-0731</t>
  </si>
  <si>
    <t>Vyrezanie rýh frézovaním, v plnom pálenom tehlovom murive hl.2,5 cm š.4 cm</t>
  </si>
  <si>
    <t>920 AN04024</t>
  </si>
  <si>
    <t>Sádra</t>
  </si>
  <si>
    <t>kg</t>
  </si>
  <si>
    <t>21010-0002</t>
  </si>
  <si>
    <t>Ukončenie vodiča v rozvádzači, zapojenie 4-6 mm2</t>
  </si>
  <si>
    <t>21010-0145</t>
  </si>
  <si>
    <t>Ukončenie celoplastových káblov v rozvádzači na svorky, zapojenie 5x 4 mm2</t>
  </si>
  <si>
    <t>21011-0041</t>
  </si>
  <si>
    <t>Montáž, spínač zapustený IP20, rad.1/tlačidlo</t>
  </si>
  <si>
    <t>345 300A0001</t>
  </si>
  <si>
    <t>Spínač zapustený rad.1/ resp. tlačidlo   10A  biela, IP20 + rámik</t>
  </si>
  <si>
    <t>Pol1</t>
  </si>
  <si>
    <t>LE-774396 VA ZÁSUVKA 2P+T BIE.resp.2x2P+T BIE</t>
  </si>
  <si>
    <t>Pol2</t>
  </si>
  <si>
    <t>montaz ZÁS.POLOZAP./ZAPUSTENÉ 10/16A</t>
  </si>
  <si>
    <t>21011-0045</t>
  </si>
  <si>
    <t>Montáž, prepínač zapustený IP20, rad.6</t>
  </si>
  <si>
    <t>345 324A052</t>
  </si>
  <si>
    <t>Spínač zapustený striedavý č.6 , 10A , biela , IP20 + rámik</t>
  </si>
  <si>
    <t>357 000264735</t>
  </si>
  <si>
    <t>Doplnenie rozvádzča PR</t>
  </si>
  <si>
    <t>357 000264736</t>
  </si>
  <si>
    <t>Rozvádzč  R1</t>
  </si>
  <si>
    <t>21020-1045P</t>
  </si>
  <si>
    <t>Montáž svietidiel LED</t>
  </si>
  <si>
    <t>Pol3.</t>
  </si>
  <si>
    <t xml:space="preserve"> LED svietidlo 600 40W/4000K 230V (4000lm)+ montazny ram</t>
  </si>
  <si>
    <t>Pol4</t>
  </si>
  <si>
    <t>Ledvance GmbH sufface-CLED 400 24W/400K IP 44 (1920 lm)</t>
  </si>
  <si>
    <t>21022-0321</t>
  </si>
  <si>
    <t>Montáž svorky na potrubie s Cu pásom (Bernard)</t>
  </si>
  <si>
    <t>354 9040A90</t>
  </si>
  <si>
    <t>Svorka na potrubie (BERNARD) pre Cu pás</t>
  </si>
  <si>
    <t>354 9040A91</t>
  </si>
  <si>
    <t>- páska Cu uzemňovacia (pre Bernard)</t>
  </si>
  <si>
    <t>21022-0325</t>
  </si>
  <si>
    <t>Montáž a pripojenie ekvipotenciálnej svorkovnice</t>
  </si>
  <si>
    <t>354 9090O01</t>
  </si>
  <si>
    <t>Prípojnica potenciálového vyrovnania 5015650 : 1801 VDE, s plastovým krytom</t>
  </si>
  <si>
    <t>21081-0045</t>
  </si>
  <si>
    <t>Montáž, kábel Cu 750V uložený pevne CYKY 3x1,5</t>
  </si>
  <si>
    <t>341 203M101</t>
  </si>
  <si>
    <t>Kábel Cu 750V : CYKY-O 3x1,5</t>
  </si>
  <si>
    <t>21081-0046</t>
  </si>
  <si>
    <t>Montáž, kábel Cu 750V uložený pevne CYKY 3x2,5</t>
  </si>
  <si>
    <t>341 203M110</t>
  </si>
  <si>
    <t>Kábel Cu 750V : CYKY-J 3x2,5</t>
  </si>
  <si>
    <t>21081-0055</t>
  </si>
  <si>
    <t>Montáž, kábel Cu 750V uložený pevne CYKY 5x1,5</t>
  </si>
  <si>
    <t>341 203M300</t>
  </si>
  <si>
    <t>Kábel Cu 750V : CYKY-J 5x1,5</t>
  </si>
  <si>
    <t>21081-0057</t>
  </si>
  <si>
    <t>Montáž, kábel Cu 750V uložený pevne CYKY 5x4-10</t>
  </si>
  <si>
    <t>343 203M330</t>
  </si>
  <si>
    <t>Kábel Cu 750V : CYKY-J 5x10</t>
  </si>
  <si>
    <t>21329-0010P</t>
  </si>
  <si>
    <t>Odpojenie inštalácie  a zaistenie vypnutého stavu</t>
  </si>
  <si>
    <t>hod</t>
  </si>
  <si>
    <t>21329-0040</t>
  </si>
  <si>
    <t>Demontáž spínačov</t>
  </si>
  <si>
    <t>21329-1000.01</t>
  </si>
  <si>
    <t>Spracovanie východiskovej revízie a vypracovanie správy</t>
  </si>
  <si>
    <t>21329-2050.4</t>
  </si>
  <si>
    <t>Projekt skutkového stavu</t>
  </si>
  <si>
    <t>TR</t>
  </si>
  <si>
    <t>Transportná réžia, presun tovaru</t>
  </si>
  <si>
    <t>€</t>
  </si>
  <si>
    <t>801427012</t>
  </si>
  <si>
    <t>06 - Spevnené plochy</t>
  </si>
  <si>
    <t>665255293</t>
  </si>
  <si>
    <t>03 DI - Detské ihrisko</t>
  </si>
  <si>
    <t>936940001</t>
  </si>
  <si>
    <t>Osadenie detského ihriska so zabetónovaním nôh</t>
  </si>
  <si>
    <t>-2110166914</t>
  </si>
  <si>
    <t>5538172.1</t>
  </si>
  <si>
    <t>Detský prvok preliezka so šmýkačkou a tunelom</t>
  </si>
  <si>
    <t>1478736546</t>
  </si>
  <si>
    <t>5538172.2</t>
  </si>
  <si>
    <t>Detský prvok konštrukcia pre 2 hojdačky</t>
  </si>
  <si>
    <t>-426145566</t>
  </si>
  <si>
    <t>5538172.3</t>
  </si>
  <si>
    <t>Detský prvok hojdačka gondola</t>
  </si>
  <si>
    <t>-599172041</t>
  </si>
  <si>
    <t>5538172.4</t>
  </si>
  <si>
    <t>Detský prvok Laťkový mostík 180 x 70 x 100 cm</t>
  </si>
  <si>
    <t>-152109820</t>
  </si>
  <si>
    <t>5538172.5</t>
  </si>
  <si>
    <t xml:space="preserve">Detský prvok Preliezačka Mini Trigonos </t>
  </si>
  <si>
    <t>-1496037609</t>
  </si>
  <si>
    <t>.</t>
  </si>
  <si>
    <t>5 komorové plastové okná - GL - systém, izolačné dvojsklo, podľa PD</t>
  </si>
  <si>
    <t>5 komorové plastvé dvere - GL - systém,podľa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</si>
</sst>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6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7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166" fontId="27" fillId="0" borderId="17" xfId="0" applyNumberFormat="1" applyFont="1" applyBorder="1" applyAlignment="1">
      <alignment vertical="center"/>
    </xf>
    <xf numFmtId="4" fontId="27" fillId="0" borderId="18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" fontId="20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0" fillId="4" borderId="1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164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  <protection locked="0"/>
    </xf>
    <xf numFmtId="4" fontId="20" fillId="0" borderId="18" xfId="0" applyNumberFormat="1" applyFont="1" applyBorder="1" applyAlignment="1">
      <alignment vertical="center"/>
    </xf>
    <xf numFmtId="0" fontId="23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5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horizontal="left"/>
    </xf>
    <xf numFmtId="0" fontId="8" fillId="0" borderId="5" xfId="0" applyFont="1" applyBorder="1" applyAlignment="1"/>
    <xf numFmtId="0" fontId="8" fillId="0" borderId="14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36" fillId="0" borderId="25" xfId="0" applyFont="1" applyBorder="1" applyAlignment="1" applyProtection="1">
      <alignment horizontal="center" vertical="center"/>
      <protection locked="0"/>
    </xf>
    <xf numFmtId="49" fontId="36" fillId="0" borderId="25" xfId="0" applyNumberFormat="1" applyFont="1" applyBorder="1" applyAlignment="1" applyProtection="1">
      <alignment horizontal="left" vertical="center" wrapText="1"/>
      <protection locked="0"/>
    </xf>
    <xf numFmtId="0" fontId="36" fillId="0" borderId="25" xfId="0" applyFont="1" applyBorder="1" applyAlignment="1" applyProtection="1">
      <alignment horizontal="center" vertical="center" wrapText="1"/>
      <protection locked="0"/>
    </xf>
    <xf numFmtId="167" fontId="36" fillId="0" borderId="25" xfId="0" applyNumberFormat="1" applyFont="1" applyBorder="1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14" fontId="2" fillId="4" borderId="0" xfId="0" applyNumberFormat="1" applyFont="1" applyFill="1" applyBorder="1" applyAlignment="1" applyProtection="1">
      <alignment horizontal="left" vertical="center"/>
      <protection locked="0"/>
    </xf>
    <xf numFmtId="4" fontId="23" fillId="6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right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vertical="center"/>
    </xf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7" fillId="0" borderId="23" xfId="0" applyNumberFormat="1" applyFont="1" applyBorder="1" applyAlignment="1"/>
    <xf numFmtId="4" fontId="7" fillId="0" borderId="23" xfId="0" applyNumberFormat="1" applyFont="1" applyBorder="1" applyAlignment="1">
      <alignment vertical="center"/>
    </xf>
    <xf numFmtId="4" fontId="6" fillId="0" borderId="12" xfId="0" applyNumberFormat="1" applyFont="1" applyBorder="1" applyAlignment="1"/>
    <xf numFmtId="4" fontId="6" fillId="0" borderId="12" xfId="0" applyNumberFormat="1" applyFont="1" applyBorder="1" applyAlignment="1">
      <alignment vertical="center"/>
    </xf>
    <xf numFmtId="0" fontId="11" fillId="2" borderId="0" xfId="1" applyFont="1" applyFill="1" applyAlignment="1" applyProtection="1">
      <alignment horizontal="center" vertical="center"/>
    </xf>
    <xf numFmtId="4" fontId="23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6" fillId="0" borderId="0" xfId="0" applyNumberFormat="1" applyFont="1" applyBorder="1" applyAlignment="1"/>
    <xf numFmtId="4" fontId="6" fillId="0" borderId="0" xfId="0" applyNumberFormat="1" applyFont="1" applyBorder="1" applyAlignment="1">
      <alignment vertical="center"/>
    </xf>
    <xf numFmtId="4" fontId="7" fillId="0" borderId="17" xfId="0" applyNumberFormat="1" applyFont="1" applyBorder="1" applyAlignment="1"/>
    <xf numFmtId="4" fontId="7" fillId="0" borderId="17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36" fillId="0" borderId="25" xfId="0" applyFont="1" applyBorder="1" applyAlignment="1" applyProtection="1">
      <alignment horizontal="left" vertical="center" wrapText="1"/>
      <protection locked="0"/>
    </xf>
    <xf numFmtId="4" fontId="36" fillId="4" borderId="25" xfId="0" applyNumberFormat="1" applyFont="1" applyFill="1" applyBorder="1" applyAlignment="1" applyProtection="1">
      <alignment vertical="center"/>
      <protection locked="0"/>
    </xf>
    <xf numFmtId="4" fontId="36" fillId="0" borderId="25" xfId="0" applyNumberFormat="1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6" borderId="23" xfId="0" applyFont="1" applyFill="1" applyBorder="1" applyAlignment="1">
      <alignment horizontal="center" vertical="center" wrapText="1"/>
    </xf>
    <xf numFmtId="0" fontId="33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4" fontId="31" fillId="0" borderId="0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4" fontId="7" fillId="0" borderId="12" xfId="0" applyNumberFormat="1" applyFont="1" applyBorder="1" applyAlignment="1"/>
    <xf numFmtId="4" fontId="7" fillId="0" borderId="12" xfId="0" applyNumberFormat="1" applyFont="1" applyBorder="1" applyAlignment="1">
      <alignment vertical="center"/>
    </xf>
    <xf numFmtId="4" fontId="7" fillId="0" borderId="0" xfId="0" applyNumberFormat="1" applyFont="1" applyBorder="1" applyAlignment="1"/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108"/>
  <sheetViews>
    <sheetView showGridLines="0" workbookViewId="0">
      <pane ySplit="1" topLeftCell="A111" activePane="bottomLeft" state="frozen"/>
      <selection pane="bottomLeft" activeCell="BE72" sqref="BE72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33" width="2.42578125" customWidth="1"/>
    <col min="34" max="34" width="3.28515625" customWidth="1"/>
    <col min="35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.7109375" customWidth="1"/>
    <col min="44" max="44" width="13.7109375" customWidth="1"/>
    <col min="45" max="46" width="25.85546875" hidden="1" customWidth="1"/>
    <col min="47" max="47" width="25" hidden="1" customWidth="1"/>
    <col min="48" max="52" width="21.710937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71" max="89" width="9.28515625" hidden="1"/>
  </cols>
  <sheetData>
    <row r="1" spans="1:73" ht="21.45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 t="s">
        <v>4</v>
      </c>
      <c r="BB1" s="16" t="s">
        <v>5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6</v>
      </c>
      <c r="BU1" s="17" t="s">
        <v>6</v>
      </c>
    </row>
    <row r="2" spans="1:73" ht="36.9" customHeight="1">
      <c r="C2" s="215" t="s">
        <v>7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R2" s="180" t="s">
        <v>8</v>
      </c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S2" s="18" t="s">
        <v>9</v>
      </c>
      <c r="BT2" s="18" t="s">
        <v>10</v>
      </c>
    </row>
    <row r="3" spans="1:73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10</v>
      </c>
    </row>
    <row r="4" spans="1:73" ht="36.9" customHeight="1">
      <c r="B4" s="22"/>
      <c r="C4" s="205" t="s">
        <v>11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3"/>
      <c r="AS4" s="24" t="s">
        <v>12</v>
      </c>
      <c r="BE4" s="25" t="s">
        <v>13</v>
      </c>
      <c r="BS4" s="18" t="s">
        <v>14</v>
      </c>
    </row>
    <row r="5" spans="1:73" ht="14.4" customHeight="1">
      <c r="B5" s="22"/>
      <c r="C5" s="26"/>
      <c r="D5" s="27" t="s">
        <v>15</v>
      </c>
      <c r="E5" s="26"/>
      <c r="F5" s="26"/>
      <c r="G5" s="26"/>
      <c r="H5" s="26"/>
      <c r="I5" s="26"/>
      <c r="J5" s="26"/>
      <c r="K5" s="219" t="s">
        <v>16</v>
      </c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6"/>
      <c r="AQ5" s="23"/>
      <c r="BE5" s="217" t="s">
        <v>17</v>
      </c>
      <c r="BS5" s="18" t="s">
        <v>9</v>
      </c>
    </row>
    <row r="6" spans="1:73" ht="36.9" customHeight="1">
      <c r="B6" s="22"/>
      <c r="C6" s="26"/>
      <c r="D6" s="29" t="s">
        <v>18</v>
      </c>
      <c r="E6" s="26"/>
      <c r="F6" s="26"/>
      <c r="G6" s="26"/>
      <c r="H6" s="26"/>
      <c r="I6" s="26"/>
      <c r="J6" s="26"/>
      <c r="K6" s="221" t="s">
        <v>19</v>
      </c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6"/>
      <c r="AQ6" s="23"/>
      <c r="BE6" s="218"/>
      <c r="BS6" s="18" t="s">
        <v>9</v>
      </c>
    </row>
    <row r="7" spans="1:73" ht="14.4" customHeight="1">
      <c r="B7" s="22"/>
      <c r="C7" s="26"/>
      <c r="D7" s="30" t="s">
        <v>20</v>
      </c>
      <c r="E7" s="26"/>
      <c r="F7" s="26"/>
      <c r="G7" s="26"/>
      <c r="H7" s="26"/>
      <c r="I7" s="26"/>
      <c r="J7" s="26"/>
      <c r="K7" s="28" t="s">
        <v>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0" t="s">
        <v>21</v>
      </c>
      <c r="AL7" s="26"/>
      <c r="AM7" s="26"/>
      <c r="AN7" s="28" t="s">
        <v>5</v>
      </c>
      <c r="AO7" s="26"/>
      <c r="AP7" s="26"/>
      <c r="AQ7" s="23"/>
      <c r="BE7" s="218"/>
      <c r="BS7" s="18" t="s">
        <v>9</v>
      </c>
    </row>
    <row r="8" spans="1:73" ht="14.4" customHeight="1">
      <c r="B8" s="22"/>
      <c r="C8" s="26"/>
      <c r="D8" s="30" t="s">
        <v>22</v>
      </c>
      <c r="E8" s="26"/>
      <c r="F8" s="26"/>
      <c r="G8" s="26"/>
      <c r="H8" s="26"/>
      <c r="I8" s="26"/>
      <c r="J8" s="26"/>
      <c r="K8" s="28" t="s">
        <v>23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0" t="s">
        <v>24</v>
      </c>
      <c r="AL8" s="26"/>
      <c r="AM8" s="26"/>
      <c r="AN8" s="178">
        <v>42926</v>
      </c>
      <c r="AO8" s="26"/>
      <c r="AP8" s="26"/>
      <c r="AQ8" s="23"/>
      <c r="BE8" s="218"/>
      <c r="BS8" s="18" t="s">
        <v>9</v>
      </c>
    </row>
    <row r="9" spans="1:73" ht="14.4" customHeight="1">
      <c r="B9" s="22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3"/>
      <c r="BE9" s="218"/>
      <c r="BS9" s="18" t="s">
        <v>9</v>
      </c>
    </row>
    <row r="10" spans="1:73" ht="14.4" customHeight="1">
      <c r="B10" s="22"/>
      <c r="C10" s="26"/>
      <c r="D10" s="30" t="s">
        <v>25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0" t="s">
        <v>26</v>
      </c>
      <c r="AL10" s="26"/>
      <c r="AM10" s="26"/>
      <c r="AN10" s="28" t="s">
        <v>5</v>
      </c>
      <c r="AO10" s="26"/>
      <c r="AP10" s="26"/>
      <c r="AQ10" s="23"/>
      <c r="BE10" s="218"/>
      <c r="BS10" s="18" t="s">
        <v>9</v>
      </c>
    </row>
    <row r="11" spans="1:73" ht="18.45" customHeight="1">
      <c r="B11" s="22"/>
      <c r="C11" s="26"/>
      <c r="D11" s="26"/>
      <c r="E11" s="28" t="s">
        <v>27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0" t="s">
        <v>28</v>
      </c>
      <c r="AL11" s="26"/>
      <c r="AM11" s="26"/>
      <c r="AN11" s="28" t="s">
        <v>5</v>
      </c>
      <c r="AO11" s="26"/>
      <c r="AP11" s="26"/>
      <c r="AQ11" s="23"/>
      <c r="BE11" s="218"/>
      <c r="BS11" s="18" t="s">
        <v>9</v>
      </c>
    </row>
    <row r="12" spans="1:73" ht="6.9" customHeight="1">
      <c r="B12" s="22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3"/>
      <c r="BE12" s="218"/>
      <c r="BS12" s="18" t="s">
        <v>9</v>
      </c>
    </row>
    <row r="13" spans="1:73" ht="14.4" customHeight="1">
      <c r="B13" s="22"/>
      <c r="C13" s="26"/>
      <c r="D13" s="30" t="s">
        <v>29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0" t="s">
        <v>26</v>
      </c>
      <c r="AL13" s="26"/>
      <c r="AM13" s="26"/>
      <c r="AN13" s="31" t="s">
        <v>1235</v>
      </c>
      <c r="AO13" s="26"/>
      <c r="AP13" s="26"/>
      <c r="AQ13" s="23"/>
      <c r="BE13" s="218"/>
      <c r="BS13" s="18" t="s">
        <v>9</v>
      </c>
    </row>
    <row r="14" spans="1:73" ht="13.2">
      <c r="B14" s="22"/>
      <c r="C14" s="26"/>
      <c r="D14" s="26"/>
      <c r="E14" s="222" t="s">
        <v>1235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30" t="s">
        <v>28</v>
      </c>
      <c r="AL14" s="26"/>
      <c r="AM14" s="26"/>
      <c r="AN14" s="31" t="s">
        <v>1235</v>
      </c>
      <c r="AO14" s="26"/>
      <c r="AP14" s="26"/>
      <c r="AQ14" s="23"/>
      <c r="BE14" s="218"/>
      <c r="BS14" s="18" t="s">
        <v>9</v>
      </c>
    </row>
    <row r="15" spans="1:73" ht="6.9" customHeight="1">
      <c r="B15" s="22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3"/>
      <c r="BE15" s="218"/>
      <c r="BS15" s="18" t="s">
        <v>6</v>
      </c>
    </row>
    <row r="16" spans="1:73" ht="14.4" customHeight="1">
      <c r="B16" s="22"/>
      <c r="C16" s="26"/>
      <c r="D16" s="30" t="s">
        <v>30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0" t="s">
        <v>26</v>
      </c>
      <c r="AL16" s="26"/>
      <c r="AM16" s="26"/>
      <c r="AN16" s="28" t="s">
        <v>5</v>
      </c>
      <c r="AO16" s="26"/>
      <c r="AP16" s="26"/>
      <c r="AQ16" s="23"/>
      <c r="BE16" s="218"/>
      <c r="BS16" s="18" t="s">
        <v>6</v>
      </c>
    </row>
    <row r="17" spans="2:71" ht="18.45" customHeight="1">
      <c r="B17" s="22"/>
      <c r="C17" s="26"/>
      <c r="D17" s="26"/>
      <c r="E17" s="28" t="s">
        <v>31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0" t="s">
        <v>28</v>
      </c>
      <c r="AL17" s="26"/>
      <c r="AM17" s="26"/>
      <c r="AN17" s="28" t="s">
        <v>5</v>
      </c>
      <c r="AO17" s="26"/>
      <c r="AP17" s="26"/>
      <c r="AQ17" s="23"/>
      <c r="BE17" s="218"/>
      <c r="BS17" s="18" t="s">
        <v>32</v>
      </c>
    </row>
    <row r="18" spans="2:71" ht="6.9" customHeight="1">
      <c r="B18" s="22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3"/>
      <c r="BE18" s="218"/>
      <c r="BS18" s="18" t="s">
        <v>9</v>
      </c>
    </row>
    <row r="19" spans="2:71" ht="14.4" customHeight="1">
      <c r="B19" s="22"/>
      <c r="C19" s="26"/>
      <c r="D19" s="30" t="s">
        <v>33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30" t="s">
        <v>26</v>
      </c>
      <c r="AL19" s="26"/>
      <c r="AM19" s="26"/>
      <c r="AN19" s="28" t="s">
        <v>5</v>
      </c>
      <c r="AO19" s="26"/>
      <c r="AP19" s="26"/>
      <c r="AQ19" s="23"/>
      <c r="BE19" s="218"/>
      <c r="BS19" s="18" t="s">
        <v>9</v>
      </c>
    </row>
    <row r="20" spans="2:71" ht="18.45" customHeight="1">
      <c r="B20" s="22"/>
      <c r="C20" s="26"/>
      <c r="D20" s="26"/>
      <c r="E20" s="28" t="s">
        <v>34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30" t="s">
        <v>28</v>
      </c>
      <c r="AL20" s="26"/>
      <c r="AM20" s="26"/>
      <c r="AN20" s="28" t="s">
        <v>5</v>
      </c>
      <c r="AO20" s="26"/>
      <c r="AP20" s="26"/>
      <c r="AQ20" s="23"/>
      <c r="BE20" s="218"/>
    </row>
    <row r="21" spans="2:71" ht="6.9" customHeight="1">
      <c r="B21" s="2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3"/>
      <c r="BE21" s="218"/>
    </row>
    <row r="22" spans="2:71" ht="13.2">
      <c r="B22" s="22"/>
      <c r="C22" s="26"/>
      <c r="D22" s="30" t="s">
        <v>35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3"/>
      <c r="BE22" s="218"/>
    </row>
    <row r="23" spans="2:71" ht="22.5" customHeight="1">
      <c r="B23" s="22"/>
      <c r="C23" s="26"/>
      <c r="D23" s="26"/>
      <c r="E23" s="224" t="s">
        <v>5</v>
      </c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6"/>
      <c r="AP23" s="26"/>
      <c r="AQ23" s="23"/>
      <c r="BE23" s="218"/>
    </row>
    <row r="24" spans="2:71" ht="6.9" customHeight="1">
      <c r="B24" s="22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3"/>
      <c r="BE24" s="218"/>
    </row>
    <row r="25" spans="2:71" ht="6.9" customHeight="1">
      <c r="B25" s="22"/>
      <c r="C25" s="26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6"/>
      <c r="AQ25" s="23"/>
      <c r="BE25" s="218"/>
    </row>
    <row r="26" spans="2:71" ht="14.4" customHeight="1">
      <c r="B26" s="22"/>
      <c r="C26" s="26"/>
      <c r="D26" s="33" t="s">
        <v>36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25">
        <f>ROUND(AG87,2)</f>
        <v>0</v>
      </c>
      <c r="AL26" s="220"/>
      <c r="AM26" s="220"/>
      <c r="AN26" s="220"/>
      <c r="AO26" s="220"/>
      <c r="AP26" s="26"/>
      <c r="AQ26" s="23"/>
      <c r="BE26" s="218"/>
    </row>
    <row r="27" spans="2:71" ht="14.4" customHeight="1">
      <c r="B27" s="22"/>
      <c r="C27" s="26"/>
      <c r="D27" s="33" t="s">
        <v>37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25">
        <f>ROUND(AG101,2)</f>
        <v>0</v>
      </c>
      <c r="AL27" s="225"/>
      <c r="AM27" s="225"/>
      <c r="AN27" s="225"/>
      <c r="AO27" s="225"/>
      <c r="AP27" s="26"/>
      <c r="AQ27" s="23"/>
      <c r="BE27" s="218"/>
    </row>
    <row r="28" spans="2:71" s="1" customFormat="1" ht="6.9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218"/>
    </row>
    <row r="29" spans="2:71" s="1" customFormat="1" ht="25.95" customHeight="1">
      <c r="B29" s="34"/>
      <c r="C29" s="35"/>
      <c r="D29" s="37" t="s">
        <v>38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226">
        <f>ROUND(AK26+AK27,2)</f>
        <v>0</v>
      </c>
      <c r="AL29" s="227"/>
      <c r="AM29" s="227"/>
      <c r="AN29" s="227"/>
      <c r="AO29" s="227"/>
      <c r="AP29" s="35"/>
      <c r="AQ29" s="36"/>
      <c r="BE29" s="218"/>
    </row>
    <row r="30" spans="2:71" s="1" customFormat="1" ht="6.9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218"/>
    </row>
    <row r="31" spans="2:71" s="2" customFormat="1" ht="14.4" customHeight="1">
      <c r="B31" s="39"/>
      <c r="C31" s="40"/>
      <c r="D31" s="41" t="s">
        <v>39</v>
      </c>
      <c r="E31" s="40"/>
      <c r="F31" s="41" t="s">
        <v>40</v>
      </c>
      <c r="G31" s="40"/>
      <c r="H31" s="40"/>
      <c r="I31" s="40"/>
      <c r="J31" s="40"/>
      <c r="K31" s="40"/>
      <c r="L31" s="198">
        <v>0.2</v>
      </c>
      <c r="M31" s="199"/>
      <c r="N31" s="199"/>
      <c r="O31" s="199"/>
      <c r="P31" s="40"/>
      <c r="Q31" s="40"/>
      <c r="R31" s="40"/>
      <c r="S31" s="40"/>
      <c r="T31" s="43" t="s">
        <v>41</v>
      </c>
      <c r="U31" s="40"/>
      <c r="V31" s="40"/>
      <c r="W31" s="200">
        <f>ROUND(AZ87+SUM(CD102:CD106),2)</f>
        <v>0</v>
      </c>
      <c r="X31" s="199"/>
      <c r="Y31" s="199"/>
      <c r="Z31" s="199"/>
      <c r="AA31" s="199"/>
      <c r="AB31" s="199"/>
      <c r="AC31" s="199"/>
      <c r="AD31" s="199"/>
      <c r="AE31" s="199"/>
      <c r="AF31" s="40"/>
      <c r="AG31" s="40"/>
      <c r="AH31" s="40"/>
      <c r="AI31" s="40"/>
      <c r="AJ31" s="40"/>
      <c r="AK31" s="200">
        <f>ROUND(AV87+SUM(BY102:BY106),2)</f>
        <v>0</v>
      </c>
      <c r="AL31" s="199"/>
      <c r="AM31" s="199"/>
      <c r="AN31" s="199"/>
      <c r="AO31" s="199"/>
      <c r="AP31" s="40"/>
      <c r="AQ31" s="44"/>
      <c r="BE31" s="218"/>
    </row>
    <row r="32" spans="2:71" s="2" customFormat="1" ht="14.4" customHeight="1">
      <c r="B32" s="39"/>
      <c r="C32" s="40"/>
      <c r="D32" s="40"/>
      <c r="E32" s="40"/>
      <c r="F32" s="41" t="s">
        <v>42</v>
      </c>
      <c r="G32" s="40"/>
      <c r="H32" s="40"/>
      <c r="I32" s="40"/>
      <c r="J32" s="40"/>
      <c r="K32" s="40"/>
      <c r="L32" s="198">
        <v>0.2</v>
      </c>
      <c r="M32" s="199"/>
      <c r="N32" s="199"/>
      <c r="O32" s="199"/>
      <c r="P32" s="40"/>
      <c r="Q32" s="40"/>
      <c r="R32" s="40"/>
      <c r="S32" s="40"/>
      <c r="T32" s="43" t="s">
        <v>41</v>
      </c>
      <c r="U32" s="40"/>
      <c r="V32" s="40"/>
      <c r="W32" s="200">
        <f>ROUND(BA87+SUM(CE102:CE106),2)</f>
        <v>0</v>
      </c>
      <c r="X32" s="199"/>
      <c r="Y32" s="199"/>
      <c r="Z32" s="199"/>
      <c r="AA32" s="199"/>
      <c r="AB32" s="199"/>
      <c r="AC32" s="199"/>
      <c r="AD32" s="199"/>
      <c r="AE32" s="199"/>
      <c r="AF32" s="40"/>
      <c r="AG32" s="40"/>
      <c r="AH32" s="40"/>
      <c r="AI32" s="40"/>
      <c r="AJ32" s="40"/>
      <c r="AK32" s="200">
        <f>ROUND(AW87+SUM(BZ102:BZ106),2)</f>
        <v>0</v>
      </c>
      <c r="AL32" s="199"/>
      <c r="AM32" s="199"/>
      <c r="AN32" s="199"/>
      <c r="AO32" s="199"/>
      <c r="AP32" s="40"/>
      <c r="AQ32" s="44"/>
      <c r="BE32" s="218"/>
    </row>
    <row r="33" spans="2:57" s="2" customFormat="1" ht="14.4" hidden="1" customHeight="1">
      <c r="B33" s="39"/>
      <c r="C33" s="40"/>
      <c r="D33" s="40"/>
      <c r="E33" s="40"/>
      <c r="F33" s="41" t="s">
        <v>43</v>
      </c>
      <c r="G33" s="40"/>
      <c r="H33" s="40"/>
      <c r="I33" s="40"/>
      <c r="J33" s="40"/>
      <c r="K33" s="40"/>
      <c r="L33" s="198">
        <v>0.2</v>
      </c>
      <c r="M33" s="199"/>
      <c r="N33" s="199"/>
      <c r="O33" s="199"/>
      <c r="P33" s="40"/>
      <c r="Q33" s="40"/>
      <c r="R33" s="40"/>
      <c r="S33" s="40"/>
      <c r="T33" s="43" t="s">
        <v>41</v>
      </c>
      <c r="U33" s="40"/>
      <c r="V33" s="40"/>
      <c r="W33" s="200">
        <f>ROUND(BB87+SUM(CF102:CF106),2)</f>
        <v>0</v>
      </c>
      <c r="X33" s="199"/>
      <c r="Y33" s="199"/>
      <c r="Z33" s="199"/>
      <c r="AA33" s="199"/>
      <c r="AB33" s="199"/>
      <c r="AC33" s="199"/>
      <c r="AD33" s="199"/>
      <c r="AE33" s="199"/>
      <c r="AF33" s="40"/>
      <c r="AG33" s="40"/>
      <c r="AH33" s="40"/>
      <c r="AI33" s="40"/>
      <c r="AJ33" s="40"/>
      <c r="AK33" s="200">
        <v>0</v>
      </c>
      <c r="AL33" s="199"/>
      <c r="AM33" s="199"/>
      <c r="AN33" s="199"/>
      <c r="AO33" s="199"/>
      <c r="AP33" s="40"/>
      <c r="AQ33" s="44"/>
      <c r="BE33" s="218"/>
    </row>
    <row r="34" spans="2:57" s="2" customFormat="1" ht="14.4" hidden="1" customHeight="1">
      <c r="B34" s="39"/>
      <c r="C34" s="40"/>
      <c r="D34" s="40"/>
      <c r="E34" s="40"/>
      <c r="F34" s="41" t="s">
        <v>44</v>
      </c>
      <c r="G34" s="40"/>
      <c r="H34" s="40"/>
      <c r="I34" s="40"/>
      <c r="J34" s="40"/>
      <c r="K34" s="40"/>
      <c r="L34" s="198">
        <v>0.2</v>
      </c>
      <c r="M34" s="199"/>
      <c r="N34" s="199"/>
      <c r="O34" s="199"/>
      <c r="P34" s="40"/>
      <c r="Q34" s="40"/>
      <c r="R34" s="40"/>
      <c r="S34" s="40"/>
      <c r="T34" s="43" t="s">
        <v>41</v>
      </c>
      <c r="U34" s="40"/>
      <c r="V34" s="40"/>
      <c r="W34" s="200">
        <f>ROUND(BC87+SUM(CG102:CG106),2)</f>
        <v>0</v>
      </c>
      <c r="X34" s="199"/>
      <c r="Y34" s="199"/>
      <c r="Z34" s="199"/>
      <c r="AA34" s="199"/>
      <c r="AB34" s="199"/>
      <c r="AC34" s="199"/>
      <c r="AD34" s="199"/>
      <c r="AE34" s="199"/>
      <c r="AF34" s="40"/>
      <c r="AG34" s="40"/>
      <c r="AH34" s="40"/>
      <c r="AI34" s="40"/>
      <c r="AJ34" s="40"/>
      <c r="AK34" s="200">
        <v>0</v>
      </c>
      <c r="AL34" s="199"/>
      <c r="AM34" s="199"/>
      <c r="AN34" s="199"/>
      <c r="AO34" s="199"/>
      <c r="AP34" s="40"/>
      <c r="AQ34" s="44"/>
      <c r="BE34" s="218"/>
    </row>
    <row r="35" spans="2:57" s="2" customFormat="1" ht="14.4" hidden="1" customHeight="1">
      <c r="B35" s="39"/>
      <c r="C35" s="40"/>
      <c r="D35" s="40"/>
      <c r="E35" s="40"/>
      <c r="F35" s="41" t="s">
        <v>45</v>
      </c>
      <c r="G35" s="40"/>
      <c r="H35" s="40"/>
      <c r="I35" s="40"/>
      <c r="J35" s="40"/>
      <c r="K35" s="40"/>
      <c r="L35" s="198">
        <v>0</v>
      </c>
      <c r="M35" s="199"/>
      <c r="N35" s="199"/>
      <c r="O35" s="199"/>
      <c r="P35" s="40"/>
      <c r="Q35" s="40"/>
      <c r="R35" s="40"/>
      <c r="S35" s="40"/>
      <c r="T35" s="43" t="s">
        <v>41</v>
      </c>
      <c r="U35" s="40"/>
      <c r="V35" s="40"/>
      <c r="W35" s="200">
        <f>ROUND(BD87+SUM(CH102:CH106),2)</f>
        <v>0</v>
      </c>
      <c r="X35" s="199"/>
      <c r="Y35" s="199"/>
      <c r="Z35" s="199"/>
      <c r="AA35" s="199"/>
      <c r="AB35" s="199"/>
      <c r="AC35" s="199"/>
      <c r="AD35" s="199"/>
      <c r="AE35" s="199"/>
      <c r="AF35" s="40"/>
      <c r="AG35" s="40"/>
      <c r="AH35" s="40"/>
      <c r="AI35" s="40"/>
      <c r="AJ35" s="40"/>
      <c r="AK35" s="200">
        <v>0</v>
      </c>
      <c r="AL35" s="199"/>
      <c r="AM35" s="199"/>
      <c r="AN35" s="199"/>
      <c r="AO35" s="199"/>
      <c r="AP35" s="40"/>
      <c r="AQ35" s="44"/>
    </row>
    <row r="36" spans="2:57" s="1" customFormat="1" ht="6.9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57" s="1" customFormat="1" ht="25.95" customHeight="1">
      <c r="B37" s="34"/>
      <c r="C37" s="45"/>
      <c r="D37" s="46" t="s">
        <v>46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47</v>
      </c>
      <c r="U37" s="47"/>
      <c r="V37" s="47"/>
      <c r="W37" s="47"/>
      <c r="X37" s="201" t="s">
        <v>48</v>
      </c>
      <c r="Y37" s="202"/>
      <c r="Z37" s="202"/>
      <c r="AA37" s="202"/>
      <c r="AB37" s="202"/>
      <c r="AC37" s="47"/>
      <c r="AD37" s="47"/>
      <c r="AE37" s="47"/>
      <c r="AF37" s="47"/>
      <c r="AG37" s="47"/>
      <c r="AH37" s="47"/>
      <c r="AI37" s="47"/>
      <c r="AJ37" s="47"/>
      <c r="AK37" s="203">
        <f>SUM(AK29:AK35)</f>
        <v>0</v>
      </c>
      <c r="AL37" s="202"/>
      <c r="AM37" s="202"/>
      <c r="AN37" s="202"/>
      <c r="AO37" s="204"/>
      <c r="AP37" s="45"/>
      <c r="AQ37" s="36"/>
    </row>
    <row r="38" spans="2:57" s="1" customFormat="1" ht="14.4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57">
      <c r="B39" s="22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3"/>
    </row>
    <row r="40" spans="2:57">
      <c r="B40" s="22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3"/>
    </row>
    <row r="41" spans="2:57">
      <c r="B41" s="22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3"/>
    </row>
    <row r="42" spans="2:57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3"/>
    </row>
    <row r="43" spans="2:57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3"/>
    </row>
    <row r="44" spans="2:57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3"/>
    </row>
    <row r="45" spans="2:57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3"/>
    </row>
    <row r="46" spans="2:57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3"/>
    </row>
    <row r="47" spans="2:57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3"/>
    </row>
    <row r="48" spans="2:57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3"/>
    </row>
    <row r="49" spans="2:43" s="1" customFormat="1" ht="14.4">
      <c r="B49" s="34"/>
      <c r="C49" s="35"/>
      <c r="D49" s="49" t="s">
        <v>49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50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>
      <c r="B50" s="22"/>
      <c r="C50" s="26"/>
      <c r="D50" s="52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53"/>
      <c r="AA50" s="26"/>
      <c r="AB50" s="26"/>
      <c r="AC50" s="52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53"/>
      <c r="AP50" s="26"/>
      <c r="AQ50" s="23"/>
    </row>
    <row r="51" spans="2:43">
      <c r="B51" s="22"/>
      <c r="C51" s="26"/>
      <c r="D51" s="52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53"/>
      <c r="AA51" s="26"/>
      <c r="AB51" s="26"/>
      <c r="AC51" s="52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53"/>
      <c r="AP51" s="26"/>
      <c r="AQ51" s="23"/>
    </row>
    <row r="52" spans="2:43">
      <c r="B52" s="22"/>
      <c r="C52" s="26"/>
      <c r="D52" s="52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53"/>
      <c r="AA52" s="26"/>
      <c r="AB52" s="26"/>
      <c r="AC52" s="52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53"/>
      <c r="AP52" s="26"/>
      <c r="AQ52" s="23"/>
    </row>
    <row r="53" spans="2:43">
      <c r="B53" s="22"/>
      <c r="C53" s="26"/>
      <c r="D53" s="52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53"/>
      <c r="AA53" s="26"/>
      <c r="AB53" s="26"/>
      <c r="AC53" s="52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53"/>
      <c r="AP53" s="26"/>
      <c r="AQ53" s="23"/>
    </row>
    <row r="54" spans="2:43">
      <c r="B54" s="22"/>
      <c r="C54" s="26"/>
      <c r="D54" s="52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53"/>
      <c r="AA54" s="26"/>
      <c r="AB54" s="26"/>
      <c r="AC54" s="52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53"/>
      <c r="AP54" s="26"/>
      <c r="AQ54" s="23"/>
    </row>
    <row r="55" spans="2:43">
      <c r="B55" s="22"/>
      <c r="C55" s="26"/>
      <c r="D55" s="52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53"/>
      <c r="AA55" s="26"/>
      <c r="AB55" s="26"/>
      <c r="AC55" s="52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53"/>
      <c r="AP55" s="26"/>
      <c r="AQ55" s="23"/>
    </row>
    <row r="56" spans="2:43">
      <c r="B56" s="22"/>
      <c r="C56" s="26"/>
      <c r="D56" s="52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53"/>
      <c r="AA56" s="26"/>
      <c r="AB56" s="26"/>
      <c r="AC56" s="52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53"/>
      <c r="AP56" s="26"/>
      <c r="AQ56" s="23"/>
    </row>
    <row r="57" spans="2:43">
      <c r="B57" s="22"/>
      <c r="C57" s="26"/>
      <c r="D57" s="52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53"/>
      <c r="AA57" s="26"/>
      <c r="AB57" s="26"/>
      <c r="AC57" s="52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53"/>
      <c r="AP57" s="26"/>
      <c r="AQ57" s="23"/>
    </row>
    <row r="58" spans="2:43" s="1" customFormat="1" ht="14.4">
      <c r="B58" s="34"/>
      <c r="C58" s="35"/>
      <c r="D58" s="54" t="s">
        <v>51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52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51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52</v>
      </c>
      <c r="AN58" s="55"/>
      <c r="AO58" s="57"/>
      <c r="AP58" s="35"/>
      <c r="AQ58" s="36"/>
    </row>
    <row r="59" spans="2:43">
      <c r="B59" s="22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3"/>
    </row>
    <row r="60" spans="2:43" s="1" customFormat="1" ht="14.4">
      <c r="B60" s="34"/>
      <c r="C60" s="35"/>
      <c r="D60" s="49" t="s">
        <v>53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54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>
      <c r="B61" s="22"/>
      <c r="C61" s="26"/>
      <c r="D61" s="52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53"/>
      <c r="AA61" s="26"/>
      <c r="AB61" s="26"/>
      <c r="AC61" s="52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53"/>
      <c r="AP61" s="26"/>
      <c r="AQ61" s="23"/>
    </row>
    <row r="62" spans="2:43">
      <c r="B62" s="22"/>
      <c r="C62" s="26"/>
      <c r="D62" s="52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53"/>
      <c r="AA62" s="26"/>
      <c r="AB62" s="26"/>
      <c r="AC62" s="52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53"/>
      <c r="AP62" s="26"/>
      <c r="AQ62" s="23"/>
    </row>
    <row r="63" spans="2:43">
      <c r="B63" s="22"/>
      <c r="C63" s="26"/>
      <c r="D63" s="52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53"/>
      <c r="AA63" s="26"/>
      <c r="AB63" s="26"/>
      <c r="AC63" s="52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53"/>
      <c r="AP63" s="26"/>
      <c r="AQ63" s="23"/>
    </row>
    <row r="64" spans="2:43">
      <c r="B64" s="22"/>
      <c r="C64" s="26"/>
      <c r="D64" s="52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53"/>
      <c r="AA64" s="26"/>
      <c r="AB64" s="26"/>
      <c r="AC64" s="52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53"/>
      <c r="AP64" s="26"/>
      <c r="AQ64" s="23"/>
    </row>
    <row r="65" spans="2:43">
      <c r="B65" s="22"/>
      <c r="C65" s="26"/>
      <c r="D65" s="52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53"/>
      <c r="AA65" s="26"/>
      <c r="AB65" s="26"/>
      <c r="AC65" s="52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53"/>
      <c r="AP65" s="26"/>
      <c r="AQ65" s="23"/>
    </row>
    <row r="66" spans="2:43">
      <c r="B66" s="22"/>
      <c r="C66" s="26"/>
      <c r="D66" s="52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53"/>
      <c r="AA66" s="26"/>
      <c r="AB66" s="26"/>
      <c r="AC66" s="52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53"/>
      <c r="AP66" s="26"/>
      <c r="AQ66" s="23"/>
    </row>
    <row r="67" spans="2:43">
      <c r="B67" s="22"/>
      <c r="C67" s="26"/>
      <c r="D67" s="52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53"/>
      <c r="AA67" s="26"/>
      <c r="AB67" s="26"/>
      <c r="AC67" s="52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53"/>
      <c r="AP67" s="26"/>
      <c r="AQ67" s="23"/>
    </row>
    <row r="68" spans="2:43">
      <c r="B68" s="22"/>
      <c r="C68" s="26"/>
      <c r="D68" s="52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53"/>
      <c r="AA68" s="26"/>
      <c r="AB68" s="26"/>
      <c r="AC68" s="52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53"/>
      <c r="AP68" s="26"/>
      <c r="AQ68" s="23"/>
    </row>
    <row r="69" spans="2:43" s="1" customFormat="1" ht="14.4">
      <c r="B69" s="34"/>
      <c r="C69" s="35"/>
      <c r="D69" s="54" t="s">
        <v>51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52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51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52</v>
      </c>
      <c r="AN69" s="55"/>
      <c r="AO69" s="57"/>
      <c r="AP69" s="35"/>
      <c r="AQ69" s="36"/>
    </row>
    <row r="70" spans="2:43" s="1" customFormat="1" ht="6.9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" customHeight="1">
      <c r="B76" s="34"/>
      <c r="C76" s="205" t="s">
        <v>55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36"/>
    </row>
    <row r="77" spans="2:43" s="3" customFormat="1" ht="14.4" customHeight="1">
      <c r="B77" s="64"/>
      <c r="C77" s="30" t="s">
        <v>15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MSjakrevzia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" customHeight="1">
      <c r="B78" s="67"/>
      <c r="C78" s="68" t="s">
        <v>18</v>
      </c>
      <c r="D78" s="69"/>
      <c r="E78" s="69"/>
      <c r="F78" s="69"/>
      <c r="G78" s="69"/>
      <c r="H78" s="69"/>
      <c r="I78" s="69"/>
      <c r="J78" s="69"/>
      <c r="K78" s="69"/>
      <c r="L78" s="207" t="str">
        <f>K6</f>
        <v>Rozšírenie materskej školy - Jakubovany</v>
      </c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69"/>
      <c r="AQ78" s="70"/>
    </row>
    <row r="79" spans="2:43" s="1" customFormat="1" ht="6.9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3.2">
      <c r="B80" s="34"/>
      <c r="C80" s="30" t="s">
        <v>22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Jakubovany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0" t="s">
        <v>24</v>
      </c>
      <c r="AJ80" s="35"/>
      <c r="AK80" s="35"/>
      <c r="AL80" s="35"/>
      <c r="AM80" s="214">
        <v>42926</v>
      </c>
      <c r="AN80" s="214"/>
      <c r="AO80" s="35"/>
      <c r="AP80" s="35"/>
      <c r="AQ80" s="36"/>
    </row>
    <row r="81" spans="1:76" s="1" customFormat="1" ht="6.9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1:76" s="1" customFormat="1" ht="13.2">
      <c r="B82" s="34"/>
      <c r="C82" s="30" t="s">
        <v>25</v>
      </c>
      <c r="D82" s="35"/>
      <c r="E82" s="35"/>
      <c r="F82" s="35"/>
      <c r="G82" s="35"/>
      <c r="H82" s="35"/>
      <c r="I82" s="35"/>
      <c r="J82" s="35"/>
      <c r="K82" s="35"/>
      <c r="L82" s="65" t="str">
        <f>IF(E11= "","",E11)</f>
        <v>obec Jakubovany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0" t="s">
        <v>30</v>
      </c>
      <c r="AJ82" s="35"/>
      <c r="AK82" s="35"/>
      <c r="AL82" s="35"/>
      <c r="AM82" s="209" t="str">
        <f>IF(E17="","",E17)</f>
        <v>aut.Ing.Peter Jurica</v>
      </c>
      <c r="AN82" s="209"/>
      <c r="AO82" s="209"/>
      <c r="AP82" s="209"/>
      <c r="AQ82" s="36"/>
      <c r="AS82" s="210" t="s">
        <v>56</v>
      </c>
      <c r="AT82" s="211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1:76" s="1" customFormat="1" ht="13.2">
      <c r="B83" s="34"/>
      <c r="C83" s="30" t="s">
        <v>29</v>
      </c>
      <c r="D83" s="35"/>
      <c r="E83" s="35"/>
      <c r="F83" s="35"/>
      <c r="G83" s="35"/>
      <c r="H83" s="35"/>
      <c r="I83" s="35"/>
      <c r="J83" s="35"/>
      <c r="K83" s="35"/>
      <c r="L83" s="65" t="str">
        <f>IF(E14= "Vyplň údaj","",E14)</f>
        <v>.</v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0" t="s">
        <v>33</v>
      </c>
      <c r="AJ83" s="35"/>
      <c r="AK83" s="35"/>
      <c r="AL83" s="35"/>
      <c r="AM83" s="209" t="str">
        <f>IF(E20="","",E20)</f>
        <v xml:space="preserve"> </v>
      </c>
      <c r="AN83" s="209"/>
      <c r="AO83" s="209"/>
      <c r="AP83" s="209"/>
      <c r="AQ83" s="36"/>
      <c r="AS83" s="212"/>
      <c r="AT83" s="213"/>
      <c r="AU83" s="35"/>
      <c r="AV83" s="35"/>
      <c r="AW83" s="35"/>
      <c r="AX83" s="35"/>
      <c r="AY83" s="35"/>
      <c r="AZ83" s="35"/>
      <c r="BA83" s="35"/>
      <c r="BB83" s="35"/>
      <c r="BC83" s="35"/>
      <c r="BD83" s="72"/>
    </row>
    <row r="84" spans="1:76" s="1" customFormat="1" ht="10.9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12"/>
      <c r="AT84" s="213"/>
      <c r="AU84" s="35"/>
      <c r="AV84" s="35"/>
      <c r="AW84" s="35"/>
      <c r="AX84" s="35"/>
      <c r="AY84" s="35"/>
      <c r="AZ84" s="35"/>
      <c r="BA84" s="35"/>
      <c r="BB84" s="35"/>
      <c r="BC84" s="35"/>
      <c r="BD84" s="72"/>
    </row>
    <row r="85" spans="1:76" s="1" customFormat="1" ht="29.25" customHeight="1">
      <c r="B85" s="34"/>
      <c r="C85" s="194" t="s">
        <v>57</v>
      </c>
      <c r="D85" s="195"/>
      <c r="E85" s="195"/>
      <c r="F85" s="195"/>
      <c r="G85" s="195"/>
      <c r="H85" s="73"/>
      <c r="I85" s="196" t="s">
        <v>58</v>
      </c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6" t="s">
        <v>59</v>
      </c>
      <c r="AH85" s="195"/>
      <c r="AI85" s="195"/>
      <c r="AJ85" s="195"/>
      <c r="AK85" s="195"/>
      <c r="AL85" s="195"/>
      <c r="AM85" s="195"/>
      <c r="AN85" s="196" t="s">
        <v>60</v>
      </c>
      <c r="AO85" s="195"/>
      <c r="AP85" s="197"/>
      <c r="AQ85" s="36"/>
      <c r="AS85" s="74" t="s">
        <v>61</v>
      </c>
      <c r="AT85" s="75" t="s">
        <v>62</v>
      </c>
      <c r="AU85" s="75" t="s">
        <v>63</v>
      </c>
      <c r="AV85" s="75" t="s">
        <v>64</v>
      </c>
      <c r="AW85" s="75" t="s">
        <v>65</v>
      </c>
      <c r="AX85" s="75" t="s">
        <v>66</v>
      </c>
      <c r="AY85" s="75" t="s">
        <v>67</v>
      </c>
      <c r="AZ85" s="75" t="s">
        <v>68</v>
      </c>
      <c r="BA85" s="75" t="s">
        <v>69</v>
      </c>
      <c r="BB85" s="75" t="s">
        <v>70</v>
      </c>
      <c r="BC85" s="75" t="s">
        <v>71</v>
      </c>
      <c r="BD85" s="76" t="s">
        <v>72</v>
      </c>
    </row>
    <row r="86" spans="1:76" s="1" customFormat="1" ht="10.9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7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1:76" s="4" customFormat="1" ht="32.4" customHeight="1">
      <c r="B87" s="67"/>
      <c r="C87" s="78" t="s">
        <v>73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186">
        <f>ROUND(AG88+AG92+AG99,2)</f>
        <v>0</v>
      </c>
      <c r="AH87" s="186"/>
      <c r="AI87" s="186"/>
      <c r="AJ87" s="186"/>
      <c r="AK87" s="186"/>
      <c r="AL87" s="186"/>
      <c r="AM87" s="186"/>
      <c r="AN87" s="187">
        <f t="shared" ref="AN87:AN99" si="0">SUM(AG87,AT87)</f>
        <v>0</v>
      </c>
      <c r="AO87" s="187"/>
      <c r="AP87" s="187"/>
      <c r="AQ87" s="70"/>
      <c r="AS87" s="80">
        <f>ROUND(AS88+AS92+AS99,2)</f>
        <v>0</v>
      </c>
      <c r="AT87" s="81">
        <f t="shared" ref="AT87:AT99" si="1">ROUND(SUM(AV87:AW87),2)</f>
        <v>0</v>
      </c>
      <c r="AU87" s="82">
        <f>ROUND(AU88+AU92+AU99,5)</f>
        <v>0</v>
      </c>
      <c r="AV87" s="81">
        <f>ROUND(AZ87*L31,2)</f>
        <v>0</v>
      </c>
      <c r="AW87" s="81">
        <f>ROUND(BA87*L32,2)</f>
        <v>0</v>
      </c>
      <c r="AX87" s="81">
        <f>ROUND(BB87*L31,2)</f>
        <v>0</v>
      </c>
      <c r="AY87" s="81">
        <f>ROUND(BC87*L32,2)</f>
        <v>0</v>
      </c>
      <c r="AZ87" s="81">
        <f>ROUND(AZ88+AZ92+AZ99,2)</f>
        <v>0</v>
      </c>
      <c r="BA87" s="81">
        <f>ROUND(BA88+BA92+BA99,2)</f>
        <v>0</v>
      </c>
      <c r="BB87" s="81">
        <f>ROUND(BB88+BB92+BB99,2)</f>
        <v>0</v>
      </c>
      <c r="BC87" s="81">
        <f>ROUND(BC88+BC92+BC99,2)</f>
        <v>0</v>
      </c>
      <c r="BD87" s="83">
        <f>ROUND(BD88+BD92+BD99,2)</f>
        <v>0</v>
      </c>
      <c r="BS87" s="84" t="s">
        <v>74</v>
      </c>
      <c r="BT87" s="84" t="s">
        <v>75</v>
      </c>
      <c r="BU87" s="85" t="s">
        <v>76</v>
      </c>
      <c r="BV87" s="84" t="s">
        <v>77</v>
      </c>
      <c r="BW87" s="84" t="s">
        <v>78</v>
      </c>
      <c r="BX87" s="84" t="s">
        <v>79</v>
      </c>
    </row>
    <row r="88" spans="1:76" s="5" customFormat="1" ht="22.5" customHeight="1">
      <c r="B88" s="86"/>
      <c r="C88" s="87"/>
      <c r="D88" s="190" t="s">
        <v>80</v>
      </c>
      <c r="E88" s="190"/>
      <c r="F88" s="190"/>
      <c r="G88" s="190"/>
      <c r="H88" s="190"/>
      <c r="I88" s="88"/>
      <c r="J88" s="190" t="s">
        <v>81</v>
      </c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3">
        <f>ROUND(SUM(AG89:AG91),2)</f>
        <v>0</v>
      </c>
      <c r="AH88" s="189"/>
      <c r="AI88" s="189"/>
      <c r="AJ88" s="189"/>
      <c r="AK88" s="189"/>
      <c r="AL88" s="189"/>
      <c r="AM88" s="189"/>
      <c r="AN88" s="188">
        <f t="shared" si="0"/>
        <v>0</v>
      </c>
      <c r="AO88" s="189"/>
      <c r="AP88" s="189"/>
      <c r="AQ88" s="89"/>
      <c r="AS88" s="90">
        <f>ROUND(SUM(AS89:AS91),2)</f>
        <v>0</v>
      </c>
      <c r="AT88" s="91">
        <f t="shared" si="1"/>
        <v>0</v>
      </c>
      <c r="AU88" s="92">
        <f>ROUND(SUM(AU89:AU91),5)</f>
        <v>0</v>
      </c>
      <c r="AV88" s="91">
        <f>ROUND(AZ88*L31,2)</f>
        <v>0</v>
      </c>
      <c r="AW88" s="91">
        <f>ROUND(BA88*L32,2)</f>
        <v>0</v>
      </c>
      <c r="AX88" s="91">
        <f>ROUND(BB88*L31,2)</f>
        <v>0</v>
      </c>
      <c r="AY88" s="91">
        <f>ROUND(BC88*L32,2)</f>
        <v>0</v>
      </c>
      <c r="AZ88" s="91">
        <f>ROUND(SUM(AZ89:AZ91),2)</f>
        <v>0</v>
      </c>
      <c r="BA88" s="91">
        <f>ROUND(SUM(BA89:BA91),2)</f>
        <v>0</v>
      </c>
      <c r="BB88" s="91">
        <f>ROUND(SUM(BB89:BB91),2)</f>
        <v>0</v>
      </c>
      <c r="BC88" s="91">
        <f>ROUND(SUM(BC89:BC91),2)</f>
        <v>0</v>
      </c>
      <c r="BD88" s="93">
        <f>ROUND(SUM(BD89:BD91),2)</f>
        <v>0</v>
      </c>
      <c r="BS88" s="94" t="s">
        <v>74</v>
      </c>
      <c r="BT88" s="94" t="s">
        <v>82</v>
      </c>
      <c r="BU88" s="94" t="s">
        <v>76</v>
      </c>
      <c r="BV88" s="94" t="s">
        <v>77</v>
      </c>
      <c r="BW88" s="94" t="s">
        <v>83</v>
      </c>
      <c r="BX88" s="94" t="s">
        <v>78</v>
      </c>
    </row>
    <row r="89" spans="1:76" s="6" customFormat="1" ht="22.5" customHeight="1">
      <c r="A89" s="95" t="s">
        <v>84</v>
      </c>
      <c r="B89" s="96"/>
      <c r="C89" s="97"/>
      <c r="D89" s="97"/>
      <c r="E89" s="192" t="s">
        <v>85</v>
      </c>
      <c r="F89" s="192"/>
      <c r="G89" s="192"/>
      <c r="H89" s="192"/>
      <c r="I89" s="192"/>
      <c r="J89" s="97"/>
      <c r="K89" s="192" t="s">
        <v>86</v>
      </c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85">
        <f>'01 PA - Architektúra'!M31</f>
        <v>0</v>
      </c>
      <c r="AH89" s="191"/>
      <c r="AI89" s="191"/>
      <c r="AJ89" s="191"/>
      <c r="AK89" s="191"/>
      <c r="AL89" s="191"/>
      <c r="AM89" s="191"/>
      <c r="AN89" s="185">
        <f t="shared" si="0"/>
        <v>0</v>
      </c>
      <c r="AO89" s="191"/>
      <c r="AP89" s="191"/>
      <c r="AQ89" s="98"/>
      <c r="AS89" s="99">
        <f>'01 PA - Architektúra'!M29</f>
        <v>0</v>
      </c>
      <c r="AT89" s="100">
        <f t="shared" si="1"/>
        <v>0</v>
      </c>
      <c r="AU89" s="101">
        <f>'01 PA - Architektúra'!W127</f>
        <v>0</v>
      </c>
      <c r="AV89" s="100">
        <f>'01 PA - Architektúra'!M33</f>
        <v>0</v>
      </c>
      <c r="AW89" s="100">
        <f>'01 PA - Architektúra'!M34</f>
        <v>0</v>
      </c>
      <c r="AX89" s="100">
        <f>'01 PA - Architektúra'!M35</f>
        <v>0</v>
      </c>
      <c r="AY89" s="100">
        <f>'01 PA - Architektúra'!M36</f>
        <v>0</v>
      </c>
      <c r="AZ89" s="100">
        <f>'01 PA - Architektúra'!H33</f>
        <v>0</v>
      </c>
      <c r="BA89" s="100">
        <f>'01 PA - Architektúra'!H34</f>
        <v>0</v>
      </c>
      <c r="BB89" s="100">
        <f>'01 PA - Architektúra'!H35</f>
        <v>0</v>
      </c>
      <c r="BC89" s="100">
        <f>'01 PA - Architektúra'!H36</f>
        <v>0</v>
      </c>
      <c r="BD89" s="102">
        <f>'01 PA - Architektúra'!H37</f>
        <v>0</v>
      </c>
      <c r="BT89" s="103" t="s">
        <v>87</v>
      </c>
      <c r="BV89" s="103" t="s">
        <v>77</v>
      </c>
      <c r="BW89" s="103" t="s">
        <v>88</v>
      </c>
      <c r="BX89" s="103" t="s">
        <v>83</v>
      </c>
    </row>
    <row r="90" spans="1:76" s="6" customFormat="1" ht="22.5" customHeight="1">
      <c r="A90" s="95" t="s">
        <v>84</v>
      </c>
      <c r="B90" s="96"/>
      <c r="C90" s="97"/>
      <c r="D90" s="97"/>
      <c r="E90" s="192" t="s">
        <v>89</v>
      </c>
      <c r="F90" s="192"/>
      <c r="G90" s="192"/>
      <c r="H90" s="192"/>
      <c r="I90" s="192"/>
      <c r="J90" s="97"/>
      <c r="K90" s="192" t="s">
        <v>90</v>
      </c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2"/>
      <c r="AA90" s="192"/>
      <c r="AB90" s="192"/>
      <c r="AC90" s="192"/>
      <c r="AD90" s="192"/>
      <c r="AE90" s="192"/>
      <c r="AF90" s="192"/>
      <c r="AG90" s="185">
        <f>'02UKA - Ústredné kúrenie'!M31</f>
        <v>0</v>
      </c>
      <c r="AH90" s="191"/>
      <c r="AI90" s="191"/>
      <c r="AJ90" s="191"/>
      <c r="AK90" s="191"/>
      <c r="AL90" s="191"/>
      <c r="AM90" s="191"/>
      <c r="AN90" s="185">
        <f t="shared" si="0"/>
        <v>0</v>
      </c>
      <c r="AO90" s="191"/>
      <c r="AP90" s="191"/>
      <c r="AQ90" s="98"/>
      <c r="AS90" s="99">
        <f>'02UKA - Ústredné kúrenie'!M29</f>
        <v>0</v>
      </c>
      <c r="AT90" s="100">
        <f t="shared" si="1"/>
        <v>0</v>
      </c>
      <c r="AU90" s="101">
        <f>'02UKA - Ústredné kúrenie'!W123</f>
        <v>0</v>
      </c>
      <c r="AV90" s="100">
        <f>'02UKA - Ústredné kúrenie'!M33</f>
        <v>0</v>
      </c>
      <c r="AW90" s="100">
        <f>'02UKA - Ústredné kúrenie'!M34</f>
        <v>0</v>
      </c>
      <c r="AX90" s="100">
        <f>'02UKA - Ústredné kúrenie'!M35</f>
        <v>0</v>
      </c>
      <c r="AY90" s="100">
        <f>'02UKA - Ústredné kúrenie'!M36</f>
        <v>0</v>
      </c>
      <c r="AZ90" s="100">
        <f>'02UKA - Ústredné kúrenie'!H33</f>
        <v>0</v>
      </c>
      <c r="BA90" s="100">
        <f>'02UKA - Ústredné kúrenie'!H34</f>
        <v>0</v>
      </c>
      <c r="BB90" s="100">
        <f>'02UKA - Ústredné kúrenie'!H35</f>
        <v>0</v>
      </c>
      <c r="BC90" s="100">
        <f>'02UKA - Ústredné kúrenie'!H36</f>
        <v>0</v>
      </c>
      <c r="BD90" s="102">
        <f>'02UKA - Ústredné kúrenie'!H37</f>
        <v>0</v>
      </c>
      <c r="BT90" s="103" t="s">
        <v>87</v>
      </c>
      <c r="BV90" s="103" t="s">
        <v>77</v>
      </c>
      <c r="BW90" s="103" t="s">
        <v>91</v>
      </c>
      <c r="BX90" s="103" t="s">
        <v>83</v>
      </c>
    </row>
    <row r="91" spans="1:76" s="6" customFormat="1" ht="22.5" customHeight="1">
      <c r="A91" s="95" t="s">
        <v>84</v>
      </c>
      <c r="B91" s="96"/>
      <c r="C91" s="97"/>
      <c r="D91" s="97"/>
      <c r="E91" s="192" t="s">
        <v>92</v>
      </c>
      <c r="F91" s="192"/>
      <c r="G91" s="192"/>
      <c r="H91" s="192"/>
      <c r="I91" s="192"/>
      <c r="J91" s="97"/>
      <c r="K91" s="192" t="s">
        <v>93</v>
      </c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85">
        <f>'03SP - Spevnené plochy'!M31</f>
        <v>0</v>
      </c>
      <c r="AH91" s="191"/>
      <c r="AI91" s="191"/>
      <c r="AJ91" s="191"/>
      <c r="AK91" s="191"/>
      <c r="AL91" s="191"/>
      <c r="AM91" s="191"/>
      <c r="AN91" s="185">
        <f t="shared" si="0"/>
        <v>0</v>
      </c>
      <c r="AO91" s="191"/>
      <c r="AP91" s="191"/>
      <c r="AQ91" s="98"/>
      <c r="AS91" s="99">
        <f>'03SP - Spevnené plochy'!M29</f>
        <v>0</v>
      </c>
      <c r="AT91" s="100">
        <f t="shared" si="1"/>
        <v>0</v>
      </c>
      <c r="AU91" s="101">
        <f>'03SP - Spevnené plochy'!W123</f>
        <v>0</v>
      </c>
      <c r="AV91" s="100">
        <f>'03SP - Spevnené plochy'!M33</f>
        <v>0</v>
      </c>
      <c r="AW91" s="100">
        <f>'03SP - Spevnené plochy'!M34</f>
        <v>0</v>
      </c>
      <c r="AX91" s="100">
        <f>'03SP - Spevnené plochy'!M35</f>
        <v>0</v>
      </c>
      <c r="AY91" s="100">
        <f>'03SP - Spevnené plochy'!M36</f>
        <v>0</v>
      </c>
      <c r="AZ91" s="100">
        <f>'03SP - Spevnené plochy'!H33</f>
        <v>0</v>
      </c>
      <c r="BA91" s="100">
        <f>'03SP - Spevnené plochy'!H34</f>
        <v>0</v>
      </c>
      <c r="BB91" s="100">
        <f>'03SP - Spevnené plochy'!H35</f>
        <v>0</v>
      </c>
      <c r="BC91" s="100">
        <f>'03SP - Spevnené plochy'!H36</f>
        <v>0</v>
      </c>
      <c r="BD91" s="102">
        <f>'03SP - Spevnené plochy'!H37</f>
        <v>0</v>
      </c>
      <c r="BT91" s="103" t="s">
        <v>87</v>
      </c>
      <c r="BV91" s="103" t="s">
        <v>77</v>
      </c>
      <c r="BW91" s="103" t="s">
        <v>94</v>
      </c>
      <c r="BX91" s="103" t="s">
        <v>83</v>
      </c>
    </row>
    <row r="92" spans="1:76" s="5" customFormat="1" ht="22.5" customHeight="1">
      <c r="B92" s="86"/>
      <c r="C92" s="87"/>
      <c r="D92" s="190" t="s">
        <v>95</v>
      </c>
      <c r="E92" s="190"/>
      <c r="F92" s="190"/>
      <c r="G92" s="190"/>
      <c r="H92" s="190"/>
      <c r="I92" s="88"/>
      <c r="J92" s="190" t="s">
        <v>96</v>
      </c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3">
        <f>ROUND(SUM(AG93:AG98),2)</f>
        <v>0</v>
      </c>
      <c r="AH92" s="189"/>
      <c r="AI92" s="189"/>
      <c r="AJ92" s="189"/>
      <c r="AK92" s="189"/>
      <c r="AL92" s="189"/>
      <c r="AM92" s="189"/>
      <c r="AN92" s="188">
        <f t="shared" si="0"/>
        <v>0</v>
      </c>
      <c r="AO92" s="189"/>
      <c r="AP92" s="189"/>
      <c r="AQ92" s="89"/>
      <c r="AS92" s="90">
        <f>ROUND(SUM(AS93:AS98),2)</f>
        <v>0</v>
      </c>
      <c r="AT92" s="91">
        <f t="shared" si="1"/>
        <v>0</v>
      </c>
      <c r="AU92" s="92">
        <f>ROUND(SUM(AU93:AU98),5)</f>
        <v>0</v>
      </c>
      <c r="AV92" s="91">
        <f>ROUND(AZ92*L31,2)</f>
        <v>0</v>
      </c>
      <c r="AW92" s="91">
        <f>ROUND(BA92*L32,2)</f>
        <v>0</v>
      </c>
      <c r="AX92" s="91">
        <f>ROUND(BB92*L31,2)</f>
        <v>0</v>
      </c>
      <c r="AY92" s="91">
        <f>ROUND(BC92*L32,2)</f>
        <v>0</v>
      </c>
      <c r="AZ92" s="91">
        <f>ROUND(SUM(AZ93:AZ98),2)</f>
        <v>0</v>
      </c>
      <c r="BA92" s="91">
        <f>ROUND(SUM(BA93:BA98),2)</f>
        <v>0</v>
      </c>
      <c r="BB92" s="91">
        <f>ROUND(SUM(BB93:BB98),2)</f>
        <v>0</v>
      </c>
      <c r="BC92" s="91">
        <f>ROUND(SUM(BC93:BC98),2)</f>
        <v>0</v>
      </c>
      <c r="BD92" s="93">
        <f>ROUND(SUM(BD93:BD98),2)</f>
        <v>0</v>
      </c>
      <c r="BS92" s="94" t="s">
        <v>74</v>
      </c>
      <c r="BT92" s="94" t="s">
        <v>82</v>
      </c>
      <c r="BU92" s="94" t="s">
        <v>76</v>
      </c>
      <c r="BV92" s="94" t="s">
        <v>77</v>
      </c>
      <c r="BW92" s="94" t="s">
        <v>97</v>
      </c>
      <c r="BX92" s="94" t="s">
        <v>78</v>
      </c>
    </row>
    <row r="93" spans="1:76" s="6" customFormat="1" ht="22.5" customHeight="1">
      <c r="A93" s="95" t="s">
        <v>84</v>
      </c>
      <c r="B93" s="96"/>
      <c r="C93" s="97"/>
      <c r="D93" s="97"/>
      <c r="E93" s="192" t="s">
        <v>98</v>
      </c>
      <c r="F93" s="192"/>
      <c r="G93" s="192"/>
      <c r="H93" s="192"/>
      <c r="I93" s="192"/>
      <c r="J93" s="97"/>
      <c r="K93" s="192" t="s">
        <v>86</v>
      </c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85">
        <f>'01 - Architektúra'!M31</f>
        <v>0</v>
      </c>
      <c r="AH93" s="191"/>
      <c r="AI93" s="191"/>
      <c r="AJ93" s="191"/>
      <c r="AK93" s="191"/>
      <c r="AL93" s="191"/>
      <c r="AM93" s="191"/>
      <c r="AN93" s="185">
        <f t="shared" si="0"/>
        <v>0</v>
      </c>
      <c r="AO93" s="191"/>
      <c r="AP93" s="191"/>
      <c r="AQ93" s="98"/>
      <c r="AS93" s="99">
        <f>'01 - Architektúra'!M29</f>
        <v>0</v>
      </c>
      <c r="AT93" s="100">
        <f t="shared" si="1"/>
        <v>0</v>
      </c>
      <c r="AU93" s="101">
        <f>'01 - Architektúra'!W138</f>
        <v>0</v>
      </c>
      <c r="AV93" s="100">
        <f>'01 - Architektúra'!M33</f>
        <v>0</v>
      </c>
      <c r="AW93" s="100">
        <f>'01 - Architektúra'!M34</f>
        <v>0</v>
      </c>
      <c r="AX93" s="100">
        <f>'01 - Architektúra'!M35</f>
        <v>0</v>
      </c>
      <c r="AY93" s="100">
        <f>'01 - Architektúra'!M36</f>
        <v>0</v>
      </c>
      <c r="AZ93" s="100">
        <f>'01 - Architektúra'!H33</f>
        <v>0</v>
      </c>
      <c r="BA93" s="100">
        <f>'01 - Architektúra'!H34</f>
        <v>0</v>
      </c>
      <c r="BB93" s="100">
        <f>'01 - Architektúra'!H35</f>
        <v>0</v>
      </c>
      <c r="BC93" s="100">
        <f>'01 - Architektúra'!H36</f>
        <v>0</v>
      </c>
      <c r="BD93" s="102">
        <f>'01 - Architektúra'!H37</f>
        <v>0</v>
      </c>
      <c r="BT93" s="103" t="s">
        <v>87</v>
      </c>
      <c r="BV93" s="103" t="s">
        <v>77</v>
      </c>
      <c r="BW93" s="103" t="s">
        <v>99</v>
      </c>
      <c r="BX93" s="103" t="s">
        <v>97</v>
      </c>
    </row>
    <row r="94" spans="1:76" s="6" customFormat="1" ht="22.5" customHeight="1">
      <c r="A94" s="95" t="s">
        <v>84</v>
      </c>
      <c r="B94" s="96"/>
      <c r="C94" s="97"/>
      <c r="D94" s="97"/>
      <c r="E94" s="192" t="s">
        <v>100</v>
      </c>
      <c r="F94" s="192"/>
      <c r="G94" s="192"/>
      <c r="H94" s="192"/>
      <c r="I94" s="192"/>
      <c r="J94" s="97"/>
      <c r="K94" s="192" t="s">
        <v>90</v>
      </c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85">
        <f>'02 - Ústredné kúrenie'!M31</f>
        <v>0</v>
      </c>
      <c r="AH94" s="191"/>
      <c r="AI94" s="191"/>
      <c r="AJ94" s="191"/>
      <c r="AK94" s="191"/>
      <c r="AL94" s="191"/>
      <c r="AM94" s="191"/>
      <c r="AN94" s="185">
        <f t="shared" si="0"/>
        <v>0</v>
      </c>
      <c r="AO94" s="191"/>
      <c r="AP94" s="191"/>
      <c r="AQ94" s="98"/>
      <c r="AS94" s="99">
        <f>'02 - Ústredné kúrenie'!M29</f>
        <v>0</v>
      </c>
      <c r="AT94" s="100">
        <f t="shared" si="1"/>
        <v>0</v>
      </c>
      <c r="AU94" s="101">
        <f>'02 - Ústredné kúrenie'!W125</f>
        <v>0</v>
      </c>
      <c r="AV94" s="100">
        <f>'02 - Ústredné kúrenie'!M33</f>
        <v>0</v>
      </c>
      <c r="AW94" s="100">
        <f>'02 - Ústredné kúrenie'!M34</f>
        <v>0</v>
      </c>
      <c r="AX94" s="100">
        <f>'02 - Ústredné kúrenie'!M35</f>
        <v>0</v>
      </c>
      <c r="AY94" s="100">
        <f>'02 - Ústredné kúrenie'!M36</f>
        <v>0</v>
      </c>
      <c r="AZ94" s="100">
        <f>'02 - Ústredné kúrenie'!H33</f>
        <v>0</v>
      </c>
      <c r="BA94" s="100">
        <f>'02 - Ústredné kúrenie'!H34</f>
        <v>0</v>
      </c>
      <c r="BB94" s="100">
        <f>'02 - Ústredné kúrenie'!H35</f>
        <v>0</v>
      </c>
      <c r="BC94" s="100">
        <f>'02 - Ústredné kúrenie'!H36</f>
        <v>0</v>
      </c>
      <c r="BD94" s="102">
        <f>'02 - Ústredné kúrenie'!H37</f>
        <v>0</v>
      </c>
      <c r="BT94" s="103" t="s">
        <v>87</v>
      </c>
      <c r="BV94" s="103" t="s">
        <v>77</v>
      </c>
      <c r="BW94" s="103" t="s">
        <v>101</v>
      </c>
      <c r="BX94" s="103" t="s">
        <v>97</v>
      </c>
    </row>
    <row r="95" spans="1:76" s="6" customFormat="1" ht="22.5" customHeight="1">
      <c r="A95" s="95" t="s">
        <v>84</v>
      </c>
      <c r="B95" s="96"/>
      <c r="C95" s="97"/>
      <c r="D95" s="97"/>
      <c r="E95" s="192" t="s">
        <v>102</v>
      </c>
      <c r="F95" s="192"/>
      <c r="G95" s="192"/>
      <c r="H95" s="192"/>
      <c r="I95" s="192"/>
      <c r="J95" s="97"/>
      <c r="K95" s="192" t="s">
        <v>103</v>
      </c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85">
        <f>'03 - Zdravotechnika'!M31</f>
        <v>0</v>
      </c>
      <c r="AH95" s="191"/>
      <c r="AI95" s="191"/>
      <c r="AJ95" s="191"/>
      <c r="AK95" s="191"/>
      <c r="AL95" s="191"/>
      <c r="AM95" s="191"/>
      <c r="AN95" s="185">
        <f t="shared" si="0"/>
        <v>0</v>
      </c>
      <c r="AO95" s="191"/>
      <c r="AP95" s="191"/>
      <c r="AQ95" s="98"/>
      <c r="AS95" s="99">
        <f>'03 - Zdravotechnika'!M29</f>
        <v>0</v>
      </c>
      <c r="AT95" s="100">
        <f t="shared" si="1"/>
        <v>0</v>
      </c>
      <c r="AU95" s="101">
        <f>'03 - Zdravotechnika'!W124</f>
        <v>0</v>
      </c>
      <c r="AV95" s="100">
        <f>'03 - Zdravotechnika'!M33</f>
        <v>0</v>
      </c>
      <c r="AW95" s="100">
        <f>'03 - Zdravotechnika'!M34</f>
        <v>0</v>
      </c>
      <c r="AX95" s="100">
        <f>'03 - Zdravotechnika'!M35</f>
        <v>0</v>
      </c>
      <c r="AY95" s="100">
        <f>'03 - Zdravotechnika'!M36</f>
        <v>0</v>
      </c>
      <c r="AZ95" s="100">
        <f>'03 - Zdravotechnika'!H33</f>
        <v>0</v>
      </c>
      <c r="BA95" s="100">
        <f>'03 - Zdravotechnika'!H34</f>
        <v>0</v>
      </c>
      <c r="BB95" s="100">
        <f>'03 - Zdravotechnika'!H35</f>
        <v>0</v>
      </c>
      <c r="BC95" s="100">
        <f>'03 - Zdravotechnika'!H36</f>
        <v>0</v>
      </c>
      <c r="BD95" s="102">
        <f>'03 - Zdravotechnika'!H37</f>
        <v>0</v>
      </c>
      <c r="BT95" s="103" t="s">
        <v>87</v>
      </c>
      <c r="BV95" s="103" t="s">
        <v>77</v>
      </c>
      <c r="BW95" s="103" t="s">
        <v>104</v>
      </c>
      <c r="BX95" s="103" t="s">
        <v>97</v>
      </c>
    </row>
    <row r="96" spans="1:76" s="6" customFormat="1" ht="22.5" customHeight="1">
      <c r="A96" s="95" t="s">
        <v>84</v>
      </c>
      <c r="B96" s="96"/>
      <c r="C96" s="97"/>
      <c r="D96" s="97"/>
      <c r="E96" s="192" t="s">
        <v>105</v>
      </c>
      <c r="F96" s="192"/>
      <c r="G96" s="192"/>
      <c r="H96" s="192"/>
      <c r="I96" s="192"/>
      <c r="J96" s="97"/>
      <c r="K96" s="192" t="s">
        <v>106</v>
      </c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85">
        <f>'04 - Dažďová kanalizácia'!M31</f>
        <v>0</v>
      </c>
      <c r="AH96" s="191"/>
      <c r="AI96" s="191"/>
      <c r="AJ96" s="191"/>
      <c r="AK96" s="191"/>
      <c r="AL96" s="191"/>
      <c r="AM96" s="191"/>
      <c r="AN96" s="185">
        <f t="shared" si="0"/>
        <v>0</v>
      </c>
      <c r="AO96" s="191"/>
      <c r="AP96" s="191"/>
      <c r="AQ96" s="98"/>
      <c r="AS96" s="99">
        <f>'04 - Dažďová kanalizácia'!M29</f>
        <v>0</v>
      </c>
      <c r="AT96" s="100">
        <f t="shared" si="1"/>
        <v>0</v>
      </c>
      <c r="AU96" s="101">
        <f>'04 - Dažďová kanalizácia'!W123</f>
        <v>0</v>
      </c>
      <c r="AV96" s="100">
        <f>'04 - Dažďová kanalizácia'!M33</f>
        <v>0</v>
      </c>
      <c r="AW96" s="100">
        <f>'04 - Dažďová kanalizácia'!M34</f>
        <v>0</v>
      </c>
      <c r="AX96" s="100">
        <f>'04 - Dažďová kanalizácia'!M35</f>
        <v>0</v>
      </c>
      <c r="AY96" s="100">
        <f>'04 - Dažďová kanalizácia'!M36</f>
        <v>0</v>
      </c>
      <c r="AZ96" s="100">
        <f>'04 - Dažďová kanalizácia'!H33</f>
        <v>0</v>
      </c>
      <c r="BA96" s="100">
        <f>'04 - Dažďová kanalizácia'!H34</f>
        <v>0</v>
      </c>
      <c r="BB96" s="100">
        <f>'04 - Dažďová kanalizácia'!H35</f>
        <v>0</v>
      </c>
      <c r="BC96" s="100">
        <f>'04 - Dažďová kanalizácia'!H36</f>
        <v>0</v>
      </c>
      <c r="BD96" s="102">
        <f>'04 - Dažďová kanalizácia'!H37</f>
        <v>0</v>
      </c>
      <c r="BT96" s="103" t="s">
        <v>87</v>
      </c>
      <c r="BV96" s="103" t="s">
        <v>77</v>
      </c>
      <c r="BW96" s="103" t="s">
        <v>107</v>
      </c>
      <c r="BX96" s="103" t="s">
        <v>97</v>
      </c>
    </row>
    <row r="97" spans="1:89" s="6" customFormat="1" ht="22.5" customHeight="1">
      <c r="A97" s="95" t="s">
        <v>84</v>
      </c>
      <c r="B97" s="96"/>
      <c r="C97" s="97"/>
      <c r="D97" s="97"/>
      <c r="E97" s="192" t="s">
        <v>108</v>
      </c>
      <c r="F97" s="192"/>
      <c r="G97" s="192"/>
      <c r="H97" s="192"/>
      <c r="I97" s="192"/>
      <c r="J97" s="97"/>
      <c r="K97" s="192" t="s">
        <v>109</v>
      </c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  <c r="AF97" s="192"/>
      <c r="AG97" s="185">
        <f>'05 - Silnoprúdové rozvody'!M31</f>
        <v>0</v>
      </c>
      <c r="AH97" s="191"/>
      <c r="AI97" s="191"/>
      <c r="AJ97" s="191"/>
      <c r="AK97" s="191"/>
      <c r="AL97" s="191"/>
      <c r="AM97" s="191"/>
      <c r="AN97" s="185">
        <f t="shared" si="0"/>
        <v>0</v>
      </c>
      <c r="AO97" s="191"/>
      <c r="AP97" s="191"/>
      <c r="AQ97" s="98"/>
      <c r="AS97" s="99">
        <f>'05 - Silnoprúdové rozvody'!M29</f>
        <v>0</v>
      </c>
      <c r="AT97" s="100">
        <f t="shared" si="1"/>
        <v>0</v>
      </c>
      <c r="AU97" s="101">
        <f>'05 - Silnoprúdové rozvody'!W126</f>
        <v>0</v>
      </c>
      <c r="AV97" s="100">
        <f>'05 - Silnoprúdové rozvody'!M33</f>
        <v>0</v>
      </c>
      <c r="AW97" s="100">
        <f>'05 - Silnoprúdové rozvody'!M34</f>
        <v>0</v>
      </c>
      <c r="AX97" s="100">
        <f>'05 - Silnoprúdové rozvody'!M35</f>
        <v>0</v>
      </c>
      <c r="AY97" s="100">
        <f>'05 - Silnoprúdové rozvody'!M36</f>
        <v>0</v>
      </c>
      <c r="AZ97" s="100">
        <f>'05 - Silnoprúdové rozvody'!H33</f>
        <v>0</v>
      </c>
      <c r="BA97" s="100">
        <f>'05 - Silnoprúdové rozvody'!H34</f>
        <v>0</v>
      </c>
      <c r="BB97" s="100">
        <f>'05 - Silnoprúdové rozvody'!H35</f>
        <v>0</v>
      </c>
      <c r="BC97" s="100">
        <f>'05 - Silnoprúdové rozvody'!H36</f>
        <v>0</v>
      </c>
      <c r="BD97" s="102">
        <f>'05 - Silnoprúdové rozvody'!H37</f>
        <v>0</v>
      </c>
      <c r="BT97" s="103" t="s">
        <v>87</v>
      </c>
      <c r="BV97" s="103" t="s">
        <v>77</v>
      </c>
      <c r="BW97" s="103" t="s">
        <v>110</v>
      </c>
      <c r="BX97" s="103" t="s">
        <v>97</v>
      </c>
    </row>
    <row r="98" spans="1:89" s="6" customFormat="1" ht="22.5" customHeight="1">
      <c r="A98" s="95" t="s">
        <v>84</v>
      </c>
      <c r="B98" s="96"/>
      <c r="C98" s="97"/>
      <c r="D98" s="97"/>
      <c r="E98" s="192" t="s">
        <v>111</v>
      </c>
      <c r="F98" s="192"/>
      <c r="G98" s="192"/>
      <c r="H98" s="192"/>
      <c r="I98" s="192"/>
      <c r="J98" s="97"/>
      <c r="K98" s="192" t="s">
        <v>93</v>
      </c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F98" s="192"/>
      <c r="AG98" s="185">
        <f>'06 - Spevnené plochy'!M31</f>
        <v>0</v>
      </c>
      <c r="AH98" s="191"/>
      <c r="AI98" s="191"/>
      <c r="AJ98" s="191"/>
      <c r="AK98" s="191"/>
      <c r="AL98" s="191"/>
      <c r="AM98" s="191"/>
      <c r="AN98" s="185">
        <f t="shared" si="0"/>
        <v>0</v>
      </c>
      <c r="AO98" s="191"/>
      <c r="AP98" s="191"/>
      <c r="AQ98" s="98"/>
      <c r="AS98" s="99">
        <f>'06 - Spevnené plochy'!M29</f>
        <v>0</v>
      </c>
      <c r="AT98" s="100">
        <f t="shared" si="1"/>
        <v>0</v>
      </c>
      <c r="AU98" s="101">
        <f>'06 - Spevnené plochy'!W123</f>
        <v>0</v>
      </c>
      <c r="AV98" s="100">
        <f>'06 - Spevnené plochy'!M33</f>
        <v>0</v>
      </c>
      <c r="AW98" s="100">
        <f>'06 - Spevnené plochy'!M34</f>
        <v>0</v>
      </c>
      <c r="AX98" s="100">
        <f>'06 - Spevnené plochy'!M35</f>
        <v>0</v>
      </c>
      <c r="AY98" s="100">
        <f>'06 - Spevnené plochy'!M36</f>
        <v>0</v>
      </c>
      <c r="AZ98" s="100">
        <f>'06 - Spevnené plochy'!H33</f>
        <v>0</v>
      </c>
      <c r="BA98" s="100">
        <f>'06 - Spevnené plochy'!H34</f>
        <v>0</v>
      </c>
      <c r="BB98" s="100">
        <f>'06 - Spevnené plochy'!H35</f>
        <v>0</v>
      </c>
      <c r="BC98" s="100">
        <f>'06 - Spevnené plochy'!H36</f>
        <v>0</v>
      </c>
      <c r="BD98" s="102">
        <f>'06 - Spevnené plochy'!H37</f>
        <v>0</v>
      </c>
      <c r="BT98" s="103" t="s">
        <v>87</v>
      </c>
      <c r="BV98" s="103" t="s">
        <v>77</v>
      </c>
      <c r="BW98" s="103" t="s">
        <v>112</v>
      </c>
      <c r="BX98" s="103" t="s">
        <v>97</v>
      </c>
    </row>
    <row r="99" spans="1:89" s="5" customFormat="1" ht="22.5" customHeight="1">
      <c r="A99" s="95" t="s">
        <v>84</v>
      </c>
      <c r="B99" s="86"/>
      <c r="C99" s="87"/>
      <c r="D99" s="190" t="s">
        <v>113</v>
      </c>
      <c r="E99" s="190"/>
      <c r="F99" s="190"/>
      <c r="G99" s="190"/>
      <c r="H99" s="190"/>
      <c r="I99" s="88"/>
      <c r="J99" s="190" t="s">
        <v>114</v>
      </c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88">
        <f>'03 DI - Detské ihrisko'!M30</f>
        <v>0</v>
      </c>
      <c r="AH99" s="189"/>
      <c r="AI99" s="189"/>
      <c r="AJ99" s="189"/>
      <c r="AK99" s="189"/>
      <c r="AL99" s="189"/>
      <c r="AM99" s="189"/>
      <c r="AN99" s="188">
        <f t="shared" si="0"/>
        <v>0</v>
      </c>
      <c r="AO99" s="189"/>
      <c r="AP99" s="189"/>
      <c r="AQ99" s="89"/>
      <c r="AS99" s="104">
        <f>'03 DI - Detské ihrisko'!M28</f>
        <v>0</v>
      </c>
      <c r="AT99" s="105">
        <f t="shared" si="1"/>
        <v>0</v>
      </c>
      <c r="AU99" s="106">
        <f>'03 DI - Detské ihrisko'!W117</f>
        <v>0</v>
      </c>
      <c r="AV99" s="105">
        <f>'03 DI - Detské ihrisko'!M32</f>
        <v>0</v>
      </c>
      <c r="AW99" s="105">
        <f>'03 DI - Detské ihrisko'!M33</f>
        <v>0</v>
      </c>
      <c r="AX99" s="105">
        <f>'03 DI - Detské ihrisko'!M34</f>
        <v>0</v>
      </c>
      <c r="AY99" s="105">
        <f>'03 DI - Detské ihrisko'!M35</f>
        <v>0</v>
      </c>
      <c r="AZ99" s="105">
        <f>'03 DI - Detské ihrisko'!H32</f>
        <v>0</v>
      </c>
      <c r="BA99" s="105">
        <f>'03 DI - Detské ihrisko'!H33</f>
        <v>0</v>
      </c>
      <c r="BB99" s="105">
        <f>'03 DI - Detské ihrisko'!H34</f>
        <v>0</v>
      </c>
      <c r="BC99" s="105">
        <f>'03 DI - Detské ihrisko'!H35</f>
        <v>0</v>
      </c>
      <c r="BD99" s="107">
        <f>'03 DI - Detské ihrisko'!H36</f>
        <v>0</v>
      </c>
      <c r="BT99" s="94" t="s">
        <v>82</v>
      </c>
      <c r="BV99" s="94" t="s">
        <v>77</v>
      </c>
      <c r="BW99" s="94" t="s">
        <v>115</v>
      </c>
      <c r="BX99" s="94" t="s">
        <v>78</v>
      </c>
    </row>
    <row r="100" spans="1:89">
      <c r="B100" s="22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3"/>
    </row>
    <row r="101" spans="1:89" s="1" customFormat="1" ht="30" customHeight="1">
      <c r="B101" s="34"/>
      <c r="C101" s="78" t="s">
        <v>116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187">
        <f>ROUND(SUM(AG102:AG105),2)</f>
        <v>0</v>
      </c>
      <c r="AH101" s="187"/>
      <c r="AI101" s="187"/>
      <c r="AJ101" s="187"/>
      <c r="AK101" s="187"/>
      <c r="AL101" s="187"/>
      <c r="AM101" s="187"/>
      <c r="AN101" s="187">
        <f>ROUND(SUM(AN102:AN105),2)</f>
        <v>0</v>
      </c>
      <c r="AO101" s="187"/>
      <c r="AP101" s="187"/>
      <c r="AQ101" s="36"/>
      <c r="AS101" s="74" t="s">
        <v>117</v>
      </c>
      <c r="AT101" s="75" t="s">
        <v>118</v>
      </c>
      <c r="AU101" s="75" t="s">
        <v>39</v>
      </c>
      <c r="AV101" s="76" t="s">
        <v>62</v>
      </c>
    </row>
    <row r="102" spans="1:89" s="1" customFormat="1" ht="19.95" customHeight="1">
      <c r="B102" s="34"/>
      <c r="C102" s="35"/>
      <c r="D102" s="108" t="s">
        <v>119</v>
      </c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184">
        <f>ROUND(AG87*AS102,2)</f>
        <v>0</v>
      </c>
      <c r="AH102" s="185"/>
      <c r="AI102" s="185"/>
      <c r="AJ102" s="185"/>
      <c r="AK102" s="185"/>
      <c r="AL102" s="185"/>
      <c r="AM102" s="185"/>
      <c r="AN102" s="185">
        <f>ROUND(AG102+AV102,2)</f>
        <v>0</v>
      </c>
      <c r="AO102" s="185"/>
      <c r="AP102" s="185"/>
      <c r="AQ102" s="36"/>
      <c r="AS102" s="109">
        <v>0</v>
      </c>
      <c r="AT102" s="110" t="s">
        <v>120</v>
      </c>
      <c r="AU102" s="110" t="s">
        <v>40</v>
      </c>
      <c r="AV102" s="111">
        <f>ROUND(IF(AU102="základná",AG102*L31,IF(AU102="znížená",AG102*L32,0)),2)</f>
        <v>0</v>
      </c>
      <c r="BV102" s="18" t="s">
        <v>121</v>
      </c>
      <c r="BY102" s="112">
        <f>IF(AU102="základná",AV102,0)</f>
        <v>0</v>
      </c>
      <c r="BZ102" s="112">
        <f>IF(AU102="znížená",AV102,0)</f>
        <v>0</v>
      </c>
      <c r="CA102" s="112">
        <v>0</v>
      </c>
      <c r="CB102" s="112">
        <v>0</v>
      </c>
      <c r="CC102" s="112">
        <v>0</v>
      </c>
      <c r="CD102" s="112">
        <f>IF(AU102="základná",AG102,0)</f>
        <v>0</v>
      </c>
      <c r="CE102" s="112">
        <f>IF(AU102="znížená",AG102,0)</f>
        <v>0</v>
      </c>
      <c r="CF102" s="112">
        <f>IF(AU102="zákl. prenesená",AG102,0)</f>
        <v>0</v>
      </c>
      <c r="CG102" s="112">
        <f>IF(AU102="zníž. prenesená",AG102,0)</f>
        <v>0</v>
      </c>
      <c r="CH102" s="112">
        <f>IF(AU102="nulová",AG102,0)</f>
        <v>0</v>
      </c>
      <c r="CI102" s="18">
        <f>IF(AU102="základná",1,IF(AU102="znížená",2,IF(AU102="zákl. prenesená",4,IF(AU102="zníž. prenesená",5,3))))</f>
        <v>1</v>
      </c>
      <c r="CJ102" s="18">
        <f>IF(AT102="stavebná časť",1,IF(88102="investičná časť",2,3))</f>
        <v>1</v>
      </c>
      <c r="CK102" s="18" t="str">
        <f>IF(D102="Vyplň vlastné","","x")</f>
        <v>x</v>
      </c>
    </row>
    <row r="103" spans="1:89" s="1" customFormat="1" ht="19.95" customHeight="1">
      <c r="B103" s="34"/>
      <c r="C103" s="35"/>
      <c r="D103" s="182" t="s">
        <v>122</v>
      </c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35"/>
      <c r="AD103" s="35"/>
      <c r="AE103" s="35"/>
      <c r="AF103" s="35"/>
      <c r="AG103" s="184">
        <f>AG87*AS103</f>
        <v>0</v>
      </c>
      <c r="AH103" s="185"/>
      <c r="AI103" s="185"/>
      <c r="AJ103" s="185"/>
      <c r="AK103" s="185"/>
      <c r="AL103" s="185"/>
      <c r="AM103" s="185"/>
      <c r="AN103" s="185">
        <f>AG103+AV103</f>
        <v>0</v>
      </c>
      <c r="AO103" s="185"/>
      <c r="AP103" s="185"/>
      <c r="AQ103" s="36"/>
      <c r="AS103" s="113">
        <v>0</v>
      </c>
      <c r="AT103" s="114" t="s">
        <v>120</v>
      </c>
      <c r="AU103" s="114" t="s">
        <v>40</v>
      </c>
      <c r="AV103" s="102">
        <f>ROUND(IF(AU103="nulová",0,IF(OR(AU103="základná",AU103="zákl. prenesená"),AG103*L31,AG103*L32)),2)</f>
        <v>0</v>
      </c>
      <c r="BV103" s="18" t="s">
        <v>123</v>
      </c>
      <c r="BY103" s="112">
        <f>IF(AU103="základná",AV103,0)</f>
        <v>0</v>
      </c>
      <c r="BZ103" s="112">
        <f>IF(AU103="znížená",AV103,0)</f>
        <v>0</v>
      </c>
      <c r="CA103" s="112">
        <f>IF(AU103="zákl. prenesená",AV103,0)</f>
        <v>0</v>
      </c>
      <c r="CB103" s="112">
        <f>IF(AU103="zníž. prenesená",AV103,0)</f>
        <v>0</v>
      </c>
      <c r="CC103" s="112">
        <f>IF(AU103="nulová",AV103,0)</f>
        <v>0</v>
      </c>
      <c r="CD103" s="112">
        <f>IF(AU103="základná",AG103,0)</f>
        <v>0</v>
      </c>
      <c r="CE103" s="112">
        <f>IF(AU103="znížená",AG103,0)</f>
        <v>0</v>
      </c>
      <c r="CF103" s="112">
        <f>IF(AU103="zákl. prenesená",AG103,0)</f>
        <v>0</v>
      </c>
      <c r="CG103" s="112">
        <f>IF(AU103="zníž. prenesená",AG103,0)</f>
        <v>0</v>
      </c>
      <c r="CH103" s="112">
        <f>IF(AU103="nulová",AG103,0)</f>
        <v>0</v>
      </c>
      <c r="CI103" s="18">
        <f>IF(AU103="základná",1,IF(AU103="znížená",2,IF(AU103="zákl. prenesená",4,IF(AU103="zníž. prenesená",5,3))))</f>
        <v>1</v>
      </c>
      <c r="CJ103" s="18">
        <f>IF(AT103="stavebná časť",1,IF(88103="investičná časť",2,3))</f>
        <v>1</v>
      </c>
      <c r="CK103" s="18" t="str">
        <f>IF(D103="Vyplň vlastné","","x")</f>
        <v/>
      </c>
    </row>
    <row r="104" spans="1:89" s="1" customFormat="1" ht="19.95" customHeight="1">
      <c r="B104" s="34"/>
      <c r="C104" s="35"/>
      <c r="D104" s="182" t="s">
        <v>122</v>
      </c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35"/>
      <c r="AD104" s="35"/>
      <c r="AE104" s="35"/>
      <c r="AF104" s="35"/>
      <c r="AG104" s="184">
        <f>AG87*AS104</f>
        <v>0</v>
      </c>
      <c r="AH104" s="185"/>
      <c r="AI104" s="185"/>
      <c r="AJ104" s="185"/>
      <c r="AK104" s="185"/>
      <c r="AL104" s="185"/>
      <c r="AM104" s="185"/>
      <c r="AN104" s="185">
        <f>AG104+AV104</f>
        <v>0</v>
      </c>
      <c r="AO104" s="185"/>
      <c r="AP104" s="185"/>
      <c r="AQ104" s="36"/>
      <c r="AS104" s="113">
        <v>0</v>
      </c>
      <c r="AT104" s="114" t="s">
        <v>120</v>
      </c>
      <c r="AU104" s="114" t="s">
        <v>40</v>
      </c>
      <c r="AV104" s="102">
        <f>ROUND(IF(AU104="nulová",0,IF(OR(AU104="základná",AU104="zákl. prenesená"),AG104*L31,AG104*L32)),2)</f>
        <v>0</v>
      </c>
      <c r="BV104" s="18" t="s">
        <v>123</v>
      </c>
      <c r="BY104" s="112">
        <f>IF(AU104="základná",AV104,0)</f>
        <v>0</v>
      </c>
      <c r="BZ104" s="112">
        <f>IF(AU104="znížená",AV104,0)</f>
        <v>0</v>
      </c>
      <c r="CA104" s="112">
        <f>IF(AU104="zákl. prenesená",AV104,0)</f>
        <v>0</v>
      </c>
      <c r="CB104" s="112">
        <f>IF(AU104="zníž. prenesená",AV104,0)</f>
        <v>0</v>
      </c>
      <c r="CC104" s="112">
        <f>IF(AU104="nulová",AV104,0)</f>
        <v>0</v>
      </c>
      <c r="CD104" s="112">
        <f>IF(AU104="základná",AG104,0)</f>
        <v>0</v>
      </c>
      <c r="CE104" s="112">
        <f>IF(AU104="znížená",AG104,0)</f>
        <v>0</v>
      </c>
      <c r="CF104" s="112">
        <f>IF(AU104="zákl. prenesená",AG104,0)</f>
        <v>0</v>
      </c>
      <c r="CG104" s="112">
        <f>IF(AU104="zníž. prenesená",AG104,0)</f>
        <v>0</v>
      </c>
      <c r="CH104" s="112">
        <f>IF(AU104="nulová",AG104,0)</f>
        <v>0</v>
      </c>
      <c r="CI104" s="18">
        <f>IF(AU104="základná",1,IF(AU104="znížená",2,IF(AU104="zákl. prenesená",4,IF(AU104="zníž. prenesená",5,3))))</f>
        <v>1</v>
      </c>
      <c r="CJ104" s="18">
        <f>IF(AT104="stavebná časť",1,IF(88104="investičná časť",2,3))</f>
        <v>1</v>
      </c>
      <c r="CK104" s="18" t="str">
        <f>IF(D104="Vyplň vlastné","","x")</f>
        <v/>
      </c>
    </row>
    <row r="105" spans="1:89" s="1" customFormat="1" ht="19.95" customHeight="1">
      <c r="B105" s="34"/>
      <c r="C105" s="35"/>
      <c r="D105" s="182" t="s">
        <v>122</v>
      </c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  <c r="AA105" s="183"/>
      <c r="AB105" s="183"/>
      <c r="AC105" s="35"/>
      <c r="AD105" s="35"/>
      <c r="AE105" s="35"/>
      <c r="AF105" s="35"/>
      <c r="AG105" s="184">
        <f>AG87*AS105</f>
        <v>0</v>
      </c>
      <c r="AH105" s="185"/>
      <c r="AI105" s="185"/>
      <c r="AJ105" s="185"/>
      <c r="AK105" s="185"/>
      <c r="AL105" s="185"/>
      <c r="AM105" s="185"/>
      <c r="AN105" s="185">
        <f>AG105+AV105</f>
        <v>0</v>
      </c>
      <c r="AO105" s="185"/>
      <c r="AP105" s="185"/>
      <c r="AQ105" s="36"/>
      <c r="AS105" s="115">
        <v>0</v>
      </c>
      <c r="AT105" s="116" t="s">
        <v>120</v>
      </c>
      <c r="AU105" s="116" t="s">
        <v>40</v>
      </c>
      <c r="AV105" s="117">
        <f>ROUND(IF(AU105="nulová",0,IF(OR(AU105="základná",AU105="zákl. prenesená"),AG105*L31,AG105*L32)),2)</f>
        <v>0</v>
      </c>
      <c r="BV105" s="18" t="s">
        <v>123</v>
      </c>
      <c r="BY105" s="112">
        <f>IF(AU105="základná",AV105,0)</f>
        <v>0</v>
      </c>
      <c r="BZ105" s="112">
        <f>IF(AU105="znížená",AV105,0)</f>
        <v>0</v>
      </c>
      <c r="CA105" s="112">
        <f>IF(AU105="zákl. prenesená",AV105,0)</f>
        <v>0</v>
      </c>
      <c r="CB105" s="112">
        <f>IF(AU105="zníž. prenesená",AV105,0)</f>
        <v>0</v>
      </c>
      <c r="CC105" s="112">
        <f>IF(AU105="nulová",AV105,0)</f>
        <v>0</v>
      </c>
      <c r="CD105" s="112">
        <f>IF(AU105="základná",AG105,0)</f>
        <v>0</v>
      </c>
      <c r="CE105" s="112">
        <f>IF(AU105="znížená",AG105,0)</f>
        <v>0</v>
      </c>
      <c r="CF105" s="112">
        <f>IF(AU105="zákl. prenesená",AG105,0)</f>
        <v>0</v>
      </c>
      <c r="CG105" s="112">
        <f>IF(AU105="zníž. prenesená",AG105,0)</f>
        <v>0</v>
      </c>
      <c r="CH105" s="112">
        <f>IF(AU105="nulová",AG105,0)</f>
        <v>0</v>
      </c>
      <c r="CI105" s="18">
        <f>IF(AU105="základná",1,IF(AU105="znížená",2,IF(AU105="zákl. prenesená",4,IF(AU105="zníž. prenesená",5,3))))</f>
        <v>1</v>
      </c>
      <c r="CJ105" s="18">
        <f>IF(AT105="stavebná časť",1,IF(88105="investičná časť",2,3))</f>
        <v>1</v>
      </c>
      <c r="CK105" s="18" t="str">
        <f>IF(D105="Vyplň vlastné","","x")</f>
        <v/>
      </c>
    </row>
    <row r="106" spans="1:89" s="1" customFormat="1" ht="10.95" customHeight="1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6"/>
    </row>
    <row r="107" spans="1:89" s="1" customFormat="1" ht="30" customHeight="1">
      <c r="B107" s="34"/>
      <c r="C107" s="118" t="s">
        <v>124</v>
      </c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79">
        <f>ROUND(AG87+AG101,2)</f>
        <v>0</v>
      </c>
      <c r="AH107" s="179"/>
      <c r="AI107" s="179"/>
      <c r="AJ107" s="179"/>
      <c r="AK107" s="179"/>
      <c r="AL107" s="179"/>
      <c r="AM107" s="179"/>
      <c r="AN107" s="179">
        <f>AN87+AN101</f>
        <v>0</v>
      </c>
      <c r="AO107" s="179"/>
      <c r="AP107" s="179"/>
      <c r="AQ107" s="36"/>
    </row>
    <row r="108" spans="1:89" s="1" customFormat="1" ht="6.9" customHeight="1"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60"/>
    </row>
  </sheetData>
  <mergeCells count="103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AM80:AN80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E89:I89"/>
    <mergeCell ref="K89:AF89"/>
    <mergeCell ref="AN90:AP90"/>
    <mergeCell ref="AG90:AM90"/>
    <mergeCell ref="E90:I90"/>
    <mergeCell ref="K90:AF90"/>
    <mergeCell ref="AN91:AP91"/>
    <mergeCell ref="AG91:AM91"/>
    <mergeCell ref="E91:I91"/>
    <mergeCell ref="K91:AF91"/>
    <mergeCell ref="AN92:AP92"/>
    <mergeCell ref="AG92:AM92"/>
    <mergeCell ref="D92:H92"/>
    <mergeCell ref="J92:AF92"/>
    <mergeCell ref="AN93:AP93"/>
    <mergeCell ref="AG93:AM93"/>
    <mergeCell ref="E93:I93"/>
    <mergeCell ref="K93:AF93"/>
    <mergeCell ref="AN94:AP94"/>
    <mergeCell ref="AG94:AM94"/>
    <mergeCell ref="E94:I94"/>
    <mergeCell ref="K94:AF94"/>
    <mergeCell ref="AN95:AP95"/>
    <mergeCell ref="AG95:AM95"/>
    <mergeCell ref="E95:I95"/>
    <mergeCell ref="K95:AF95"/>
    <mergeCell ref="E96:I96"/>
    <mergeCell ref="K96:AF96"/>
    <mergeCell ref="AN97:AP97"/>
    <mergeCell ref="AG97:AM97"/>
    <mergeCell ref="E97:I97"/>
    <mergeCell ref="K97:AF97"/>
    <mergeCell ref="AN98:AP98"/>
    <mergeCell ref="AG98:AM98"/>
    <mergeCell ref="E98:I98"/>
    <mergeCell ref="K98:AF98"/>
    <mergeCell ref="AG107:AM107"/>
    <mergeCell ref="AN107:AP107"/>
    <mergeCell ref="AR2:BE2"/>
    <mergeCell ref="D104:AB104"/>
    <mergeCell ref="AG104:AM104"/>
    <mergeCell ref="AN104:AP104"/>
    <mergeCell ref="D105:AB105"/>
    <mergeCell ref="AG105:AM105"/>
    <mergeCell ref="AN105:AP105"/>
    <mergeCell ref="AG87:AM87"/>
    <mergeCell ref="AN87:AP87"/>
    <mergeCell ref="AG101:AM101"/>
    <mergeCell ref="AN101:AP101"/>
    <mergeCell ref="AN99:AP99"/>
    <mergeCell ref="AG99:AM99"/>
    <mergeCell ref="D99:H99"/>
    <mergeCell ref="J99:AF99"/>
    <mergeCell ref="AG102:AM102"/>
    <mergeCell ref="AN102:AP102"/>
    <mergeCell ref="D103:AB103"/>
    <mergeCell ref="AG103:AM103"/>
    <mergeCell ref="AN103:AP103"/>
    <mergeCell ref="AN96:AP96"/>
    <mergeCell ref="AG96:AM96"/>
  </mergeCells>
  <dataValidations count="2">
    <dataValidation type="list" allowBlank="1" showInputMessage="1" showErrorMessage="1" error="Povolené sú hodnoty základná, znížená, nulová." sqref="AU102:AU106" xr:uid="{00000000-0002-0000-0000-000000000000}">
      <formula1>"základná, znížená, nulová"</formula1>
    </dataValidation>
    <dataValidation type="list" allowBlank="1" showInputMessage="1" showErrorMessage="1" error="Povolené sú hodnoty stavebná časť, technologická časť, investičná časť." sqref="AT102:AT106" xr:uid="{00000000-0002-0000-0000-000001000000}">
      <formula1>"stavebná časť, technologická časť, investičná časť"</formula1>
    </dataValidation>
  </dataValidations>
  <hyperlinks>
    <hyperlink ref="K1:S1" location="C2" display="1) Súhrnný list stavby" xr:uid="{00000000-0004-0000-0000-000000000000}"/>
    <hyperlink ref="W1:AF1" location="C87" display="2) Rekapitulácia objektov" xr:uid="{00000000-0004-0000-0000-000001000000}"/>
    <hyperlink ref="A89" location="'01 PA - Architektúra'!C2" display="/" xr:uid="{00000000-0004-0000-0000-000002000000}"/>
    <hyperlink ref="A90" location="'02UKA - Ústredné kúrenie'!C2" display="/" xr:uid="{00000000-0004-0000-0000-000003000000}"/>
    <hyperlink ref="A91" location="'03SP - Spevnené plochy'!C2" display="/" xr:uid="{00000000-0004-0000-0000-000004000000}"/>
    <hyperlink ref="A93" location="'01 - Architektúra'!C2" display="/" xr:uid="{00000000-0004-0000-0000-000005000000}"/>
    <hyperlink ref="A94" location="'02 - Ústredné kúrenie'!C2" display="/" xr:uid="{00000000-0004-0000-0000-000006000000}"/>
    <hyperlink ref="A95" location="'03 - Zdravotechnika'!C2" display="/" xr:uid="{00000000-0004-0000-0000-000007000000}"/>
    <hyperlink ref="A96" location="'04 - Dažďová kanalizácia'!C2" display="/" xr:uid="{00000000-0004-0000-0000-000008000000}"/>
    <hyperlink ref="A97" location="'05 - Silnoprúdové rozvody'!C2" display="/" xr:uid="{00000000-0004-0000-0000-000009000000}"/>
    <hyperlink ref="A98" location="'06 - Spevnené plochy'!C2" display="/" xr:uid="{00000000-0004-0000-0000-00000A000000}"/>
    <hyperlink ref="A99" location="'03 DI - Detské ihrisko'!C2" display="/" xr:uid="{00000000-0004-0000-0000-00000B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N139"/>
  <sheetViews>
    <sheetView showGridLines="0" workbookViewId="0">
      <pane ySplit="1" topLeftCell="A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20"/>
      <c r="B1" s="12"/>
      <c r="C1" s="12"/>
      <c r="D1" s="13" t="s">
        <v>1</v>
      </c>
      <c r="E1" s="12"/>
      <c r="F1" s="14" t="s">
        <v>125</v>
      </c>
      <c r="G1" s="14"/>
      <c r="H1" s="232" t="s">
        <v>126</v>
      </c>
      <c r="I1" s="232"/>
      <c r="J1" s="232"/>
      <c r="K1" s="232"/>
      <c r="L1" s="14" t="s">
        <v>127</v>
      </c>
      <c r="M1" s="12"/>
      <c r="N1" s="12"/>
      <c r="O1" s="13" t="s">
        <v>128</v>
      </c>
      <c r="P1" s="12"/>
      <c r="Q1" s="12"/>
      <c r="R1" s="12"/>
      <c r="S1" s="14" t="s">
        <v>129</v>
      </c>
      <c r="T1" s="14"/>
      <c r="U1" s="120"/>
      <c r="V1" s="12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" customHeight="1">
      <c r="C2" s="215" t="s">
        <v>7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S2" s="180" t="s">
        <v>8</v>
      </c>
      <c r="T2" s="181"/>
      <c r="U2" s="181"/>
      <c r="V2" s="181"/>
      <c r="W2" s="181"/>
      <c r="X2" s="181"/>
      <c r="Y2" s="181"/>
      <c r="Z2" s="181"/>
      <c r="AA2" s="181"/>
      <c r="AB2" s="181"/>
      <c r="AC2" s="181"/>
      <c r="AT2" s="18" t="s">
        <v>112</v>
      </c>
    </row>
    <row r="3" spans="1:6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75</v>
      </c>
    </row>
    <row r="4" spans="1:66" ht="36.9" customHeight="1">
      <c r="B4" s="22"/>
      <c r="C4" s="205" t="s">
        <v>130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3"/>
      <c r="T4" s="24" t="s">
        <v>12</v>
      </c>
      <c r="AT4" s="18" t="s">
        <v>6</v>
      </c>
    </row>
    <row r="5" spans="1:66" ht="6.9" customHeight="1">
      <c r="B5" s="2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3"/>
    </row>
    <row r="6" spans="1:66" ht="25.35" customHeight="1">
      <c r="B6" s="22"/>
      <c r="C6" s="26"/>
      <c r="D6" s="30" t="s">
        <v>18</v>
      </c>
      <c r="E6" s="26"/>
      <c r="F6" s="245" t="str">
        <f>'Rekapitulácia stavby'!K6</f>
        <v>Rozšírenie materskej školy - Jakubovany</v>
      </c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6"/>
      <c r="R6" s="23"/>
    </row>
    <row r="7" spans="1:66" ht="25.35" customHeight="1">
      <c r="B7" s="22"/>
      <c r="C7" s="26"/>
      <c r="D7" s="30" t="s">
        <v>131</v>
      </c>
      <c r="E7" s="26"/>
      <c r="F7" s="245" t="s">
        <v>411</v>
      </c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6"/>
      <c r="R7" s="23"/>
    </row>
    <row r="8" spans="1:66" s="1" customFormat="1" ht="32.85" customHeight="1">
      <c r="B8" s="34"/>
      <c r="C8" s="35"/>
      <c r="D8" s="29" t="s">
        <v>133</v>
      </c>
      <c r="E8" s="35"/>
      <c r="F8" s="221" t="s">
        <v>1214</v>
      </c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35"/>
      <c r="R8" s="36"/>
    </row>
    <row r="9" spans="1:66" s="1" customFormat="1" ht="14.4" customHeight="1">
      <c r="B9" s="34"/>
      <c r="C9" s="35"/>
      <c r="D9" s="30" t="s">
        <v>20</v>
      </c>
      <c r="E9" s="35"/>
      <c r="F9" s="28" t="s">
        <v>5</v>
      </c>
      <c r="G9" s="35"/>
      <c r="H9" s="35"/>
      <c r="I9" s="35"/>
      <c r="J9" s="35"/>
      <c r="K9" s="35"/>
      <c r="L9" s="35"/>
      <c r="M9" s="30" t="s">
        <v>21</v>
      </c>
      <c r="N9" s="35"/>
      <c r="O9" s="28" t="s">
        <v>5</v>
      </c>
      <c r="P9" s="35"/>
      <c r="Q9" s="35"/>
      <c r="R9" s="36"/>
    </row>
    <row r="10" spans="1:66" s="1" customFormat="1" ht="14.4" customHeight="1">
      <c r="B10" s="34"/>
      <c r="C10" s="35"/>
      <c r="D10" s="30" t="s">
        <v>22</v>
      </c>
      <c r="E10" s="35"/>
      <c r="F10" s="28" t="s">
        <v>23</v>
      </c>
      <c r="G10" s="35"/>
      <c r="H10" s="35"/>
      <c r="I10" s="35"/>
      <c r="J10" s="35"/>
      <c r="K10" s="35"/>
      <c r="L10" s="35"/>
      <c r="M10" s="30" t="s">
        <v>24</v>
      </c>
      <c r="N10" s="35"/>
      <c r="O10" s="264">
        <f>'Rekapitulácia stavby'!AN8</f>
        <v>42926</v>
      </c>
      <c r="P10" s="214"/>
      <c r="Q10" s="35"/>
      <c r="R10" s="36"/>
    </row>
    <row r="11" spans="1:66" s="1" customFormat="1" ht="10.95" customHeight="1"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6"/>
    </row>
    <row r="12" spans="1:66" s="1" customFormat="1" ht="14.4" customHeight="1">
      <c r="B12" s="34"/>
      <c r="C12" s="35"/>
      <c r="D12" s="30" t="s">
        <v>25</v>
      </c>
      <c r="E12" s="35"/>
      <c r="F12" s="35"/>
      <c r="G12" s="35"/>
      <c r="H12" s="35"/>
      <c r="I12" s="35"/>
      <c r="J12" s="35"/>
      <c r="K12" s="35"/>
      <c r="L12" s="35"/>
      <c r="M12" s="30" t="s">
        <v>26</v>
      </c>
      <c r="N12" s="35"/>
      <c r="O12" s="219" t="s">
        <v>5</v>
      </c>
      <c r="P12" s="219"/>
      <c r="Q12" s="35"/>
      <c r="R12" s="36"/>
    </row>
    <row r="13" spans="1:66" s="1" customFormat="1" ht="18" customHeight="1">
      <c r="B13" s="34"/>
      <c r="C13" s="35"/>
      <c r="D13" s="35"/>
      <c r="E13" s="28" t="s">
        <v>27</v>
      </c>
      <c r="F13" s="35"/>
      <c r="G13" s="35"/>
      <c r="H13" s="35"/>
      <c r="I13" s="35"/>
      <c r="J13" s="35"/>
      <c r="K13" s="35"/>
      <c r="L13" s="35"/>
      <c r="M13" s="30" t="s">
        <v>28</v>
      </c>
      <c r="N13" s="35"/>
      <c r="O13" s="219" t="s">
        <v>5</v>
      </c>
      <c r="P13" s="219"/>
      <c r="Q13" s="35"/>
      <c r="R13" s="36"/>
    </row>
    <row r="14" spans="1:66" s="1" customFormat="1" ht="6.9" customHeight="1"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</row>
    <row r="15" spans="1:66" s="1" customFormat="1" ht="14.4" customHeight="1">
      <c r="B15" s="34"/>
      <c r="C15" s="35"/>
      <c r="D15" s="30" t="s">
        <v>29</v>
      </c>
      <c r="E15" s="35"/>
      <c r="F15" s="35"/>
      <c r="G15" s="35"/>
      <c r="H15" s="35"/>
      <c r="I15" s="35"/>
      <c r="J15" s="35"/>
      <c r="K15" s="35"/>
      <c r="L15" s="35"/>
      <c r="M15" s="30" t="s">
        <v>26</v>
      </c>
      <c r="N15" s="35"/>
      <c r="O15" s="262" t="str">
        <f>IF('Rekapitulácia stavby'!AN13="","",'Rekapitulácia stavby'!AN13)</f>
        <v>.</v>
      </c>
      <c r="P15" s="219"/>
      <c r="Q15" s="35"/>
      <c r="R15" s="36"/>
    </row>
    <row r="16" spans="1:66" s="1" customFormat="1" ht="18" customHeight="1">
      <c r="B16" s="34"/>
      <c r="C16" s="35"/>
      <c r="D16" s="35"/>
      <c r="E16" s="262" t="str">
        <f>IF('Rekapitulácia stavby'!E14="","",'Rekapitulácia stavby'!E14)</f>
        <v>.</v>
      </c>
      <c r="F16" s="263"/>
      <c r="G16" s="263"/>
      <c r="H16" s="263"/>
      <c r="I16" s="263"/>
      <c r="J16" s="263"/>
      <c r="K16" s="263"/>
      <c r="L16" s="263"/>
      <c r="M16" s="30" t="s">
        <v>28</v>
      </c>
      <c r="N16" s="35"/>
      <c r="O16" s="262" t="str">
        <f>IF('Rekapitulácia stavby'!AN14="","",'Rekapitulácia stavby'!AN14)</f>
        <v>.</v>
      </c>
      <c r="P16" s="219"/>
      <c r="Q16" s="35"/>
      <c r="R16" s="36"/>
    </row>
    <row r="17" spans="2:18" s="1" customFormat="1" ht="6.9" customHeight="1"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6"/>
    </row>
    <row r="18" spans="2:18" s="1" customFormat="1" ht="14.4" customHeight="1">
      <c r="B18" s="34"/>
      <c r="C18" s="35"/>
      <c r="D18" s="30" t="s">
        <v>30</v>
      </c>
      <c r="E18" s="35"/>
      <c r="F18" s="35"/>
      <c r="G18" s="35"/>
      <c r="H18" s="35"/>
      <c r="I18" s="35"/>
      <c r="J18" s="35"/>
      <c r="K18" s="35"/>
      <c r="L18" s="35"/>
      <c r="M18" s="30" t="s">
        <v>26</v>
      </c>
      <c r="N18" s="35"/>
      <c r="O18" s="219" t="s">
        <v>5</v>
      </c>
      <c r="P18" s="219"/>
      <c r="Q18" s="35"/>
      <c r="R18" s="36"/>
    </row>
    <row r="19" spans="2:18" s="1" customFormat="1" ht="18" customHeight="1">
      <c r="B19" s="34"/>
      <c r="C19" s="35"/>
      <c r="D19" s="35"/>
      <c r="E19" s="28" t="s">
        <v>31</v>
      </c>
      <c r="F19" s="35"/>
      <c r="G19" s="35"/>
      <c r="H19" s="35"/>
      <c r="I19" s="35"/>
      <c r="J19" s="35"/>
      <c r="K19" s="35"/>
      <c r="L19" s="35"/>
      <c r="M19" s="30" t="s">
        <v>28</v>
      </c>
      <c r="N19" s="35"/>
      <c r="O19" s="219" t="s">
        <v>5</v>
      </c>
      <c r="P19" s="219"/>
      <c r="Q19" s="35"/>
      <c r="R19" s="36"/>
    </row>
    <row r="20" spans="2:18" s="1" customFormat="1" ht="6.9" customHeight="1"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6"/>
    </row>
    <row r="21" spans="2:18" s="1" customFormat="1" ht="14.4" customHeight="1">
      <c r="B21" s="34"/>
      <c r="C21" s="35"/>
      <c r="D21" s="30" t="s">
        <v>33</v>
      </c>
      <c r="E21" s="35"/>
      <c r="F21" s="35"/>
      <c r="G21" s="35"/>
      <c r="H21" s="35"/>
      <c r="I21" s="35"/>
      <c r="J21" s="35"/>
      <c r="K21" s="35"/>
      <c r="L21" s="35"/>
      <c r="M21" s="30" t="s">
        <v>26</v>
      </c>
      <c r="N21" s="35"/>
      <c r="O21" s="219" t="str">
        <f>IF('Rekapitulácia stavby'!AN19="","",'Rekapitulácia stavby'!AN19)</f>
        <v/>
      </c>
      <c r="P21" s="219"/>
      <c r="Q21" s="35"/>
      <c r="R21" s="36"/>
    </row>
    <row r="22" spans="2:18" s="1" customFormat="1" ht="18" customHeight="1">
      <c r="B22" s="34"/>
      <c r="C22" s="35"/>
      <c r="D22" s="35"/>
      <c r="E22" s="28" t="str">
        <f>IF('Rekapitulácia stavby'!E20="","",'Rekapitulácia stavby'!E20)</f>
        <v xml:space="preserve"> </v>
      </c>
      <c r="F22" s="35"/>
      <c r="G22" s="35"/>
      <c r="H22" s="35"/>
      <c r="I22" s="35"/>
      <c r="J22" s="35"/>
      <c r="K22" s="35"/>
      <c r="L22" s="35"/>
      <c r="M22" s="30" t="s">
        <v>28</v>
      </c>
      <c r="N22" s="35"/>
      <c r="O22" s="219" t="str">
        <f>IF('Rekapitulácia stavby'!AN20="","",'Rekapitulácia stavby'!AN20)</f>
        <v/>
      </c>
      <c r="P22" s="219"/>
      <c r="Q22" s="35"/>
      <c r="R22" s="36"/>
    </row>
    <row r="23" spans="2:18" s="1" customFormat="1" ht="6.9" customHeight="1"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4.4" customHeight="1">
      <c r="B24" s="34"/>
      <c r="C24" s="35"/>
      <c r="D24" s="30" t="s">
        <v>35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1" customFormat="1" ht="22.5" customHeight="1">
      <c r="B25" s="34"/>
      <c r="C25" s="35"/>
      <c r="D25" s="35"/>
      <c r="E25" s="224" t="s">
        <v>5</v>
      </c>
      <c r="F25" s="224"/>
      <c r="G25" s="224"/>
      <c r="H25" s="224"/>
      <c r="I25" s="224"/>
      <c r="J25" s="224"/>
      <c r="K25" s="224"/>
      <c r="L25" s="224"/>
      <c r="M25" s="35"/>
      <c r="N25" s="35"/>
      <c r="O25" s="35"/>
      <c r="P25" s="35"/>
      <c r="Q25" s="35"/>
      <c r="R25" s="36"/>
    </row>
    <row r="26" spans="2:18" s="1" customFormat="1" ht="6.9" customHeight="1"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6"/>
    </row>
    <row r="27" spans="2:18" s="1" customFormat="1" ht="6.9" customHeight="1">
      <c r="B27" s="34"/>
      <c r="C27" s="35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35"/>
      <c r="R27" s="36"/>
    </row>
    <row r="28" spans="2:18" s="1" customFormat="1" ht="14.4" customHeight="1">
      <c r="B28" s="34"/>
      <c r="C28" s="35"/>
      <c r="D28" s="121" t="s">
        <v>135</v>
      </c>
      <c r="E28" s="35"/>
      <c r="F28" s="35"/>
      <c r="G28" s="35"/>
      <c r="H28" s="35"/>
      <c r="I28" s="35"/>
      <c r="J28" s="35"/>
      <c r="K28" s="35"/>
      <c r="L28" s="35"/>
      <c r="M28" s="225">
        <f>N89</f>
        <v>0</v>
      </c>
      <c r="N28" s="225"/>
      <c r="O28" s="225"/>
      <c r="P28" s="225"/>
      <c r="Q28" s="35"/>
      <c r="R28" s="36"/>
    </row>
    <row r="29" spans="2:18" s="1" customFormat="1" ht="14.4" customHeight="1">
      <c r="B29" s="34"/>
      <c r="C29" s="35"/>
      <c r="D29" s="33" t="s">
        <v>119</v>
      </c>
      <c r="E29" s="35"/>
      <c r="F29" s="35"/>
      <c r="G29" s="35"/>
      <c r="H29" s="35"/>
      <c r="I29" s="35"/>
      <c r="J29" s="35"/>
      <c r="K29" s="35"/>
      <c r="L29" s="35"/>
      <c r="M29" s="225">
        <f>N97</f>
        <v>0</v>
      </c>
      <c r="N29" s="225"/>
      <c r="O29" s="225"/>
      <c r="P29" s="225"/>
      <c r="Q29" s="35"/>
      <c r="R29" s="36"/>
    </row>
    <row r="30" spans="2:18" s="1" customFormat="1" ht="6.9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/>
    </row>
    <row r="31" spans="2:18" s="1" customFormat="1" ht="25.35" customHeight="1">
      <c r="B31" s="34"/>
      <c r="C31" s="35"/>
      <c r="D31" s="122" t="s">
        <v>38</v>
      </c>
      <c r="E31" s="35"/>
      <c r="F31" s="35"/>
      <c r="G31" s="35"/>
      <c r="H31" s="35"/>
      <c r="I31" s="35"/>
      <c r="J31" s="35"/>
      <c r="K31" s="35"/>
      <c r="L31" s="35"/>
      <c r="M31" s="261">
        <f>ROUND(M28+M29,2)</f>
        <v>0</v>
      </c>
      <c r="N31" s="247"/>
      <c r="O31" s="247"/>
      <c r="P31" s="247"/>
      <c r="Q31" s="35"/>
      <c r="R31" s="36"/>
    </row>
    <row r="32" spans="2:18" s="1" customFormat="1" ht="6.9" customHeight="1">
      <c r="B32" s="34"/>
      <c r="C32" s="35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35"/>
      <c r="R32" s="36"/>
    </row>
    <row r="33" spans="2:18" s="1" customFormat="1" ht="14.4" customHeight="1">
      <c r="B33" s="34"/>
      <c r="C33" s="35"/>
      <c r="D33" s="41" t="s">
        <v>39</v>
      </c>
      <c r="E33" s="41" t="s">
        <v>40</v>
      </c>
      <c r="F33" s="42">
        <v>0.2</v>
      </c>
      <c r="G33" s="123" t="s">
        <v>41</v>
      </c>
      <c r="H33" s="258">
        <f>(SUM(BE97:BE104)+SUM(BE123:BE137))</f>
        <v>0</v>
      </c>
      <c r="I33" s="247"/>
      <c r="J33" s="247"/>
      <c r="K33" s="35"/>
      <c r="L33" s="35"/>
      <c r="M33" s="258">
        <f>ROUND((SUM(BE97:BE104)+SUM(BE123:BE137)), 2)*F33</f>
        <v>0</v>
      </c>
      <c r="N33" s="247"/>
      <c r="O33" s="247"/>
      <c r="P33" s="247"/>
      <c r="Q33" s="35"/>
      <c r="R33" s="36"/>
    </row>
    <row r="34" spans="2:18" s="1" customFormat="1" ht="14.4" customHeight="1">
      <c r="B34" s="34"/>
      <c r="C34" s="35"/>
      <c r="D34" s="35"/>
      <c r="E34" s="41" t="s">
        <v>42</v>
      </c>
      <c r="F34" s="42">
        <v>0.2</v>
      </c>
      <c r="G34" s="123" t="s">
        <v>41</v>
      </c>
      <c r="H34" s="258">
        <f>(SUM(BF97:BF104)+SUM(BF123:BF137))</f>
        <v>0</v>
      </c>
      <c r="I34" s="247"/>
      <c r="J34" s="247"/>
      <c r="K34" s="35"/>
      <c r="L34" s="35"/>
      <c r="M34" s="258">
        <f>ROUND((SUM(BF97:BF104)+SUM(BF123:BF137)), 2)*F34</f>
        <v>0</v>
      </c>
      <c r="N34" s="247"/>
      <c r="O34" s="247"/>
      <c r="P34" s="247"/>
      <c r="Q34" s="35"/>
      <c r="R34" s="36"/>
    </row>
    <row r="35" spans="2:18" s="1" customFormat="1" ht="14.4" hidden="1" customHeight="1">
      <c r="B35" s="34"/>
      <c r="C35" s="35"/>
      <c r="D35" s="35"/>
      <c r="E35" s="41" t="s">
        <v>43</v>
      </c>
      <c r="F35" s="42">
        <v>0.2</v>
      </c>
      <c r="G35" s="123" t="s">
        <v>41</v>
      </c>
      <c r="H35" s="258">
        <f>(SUM(BG97:BG104)+SUM(BG123:BG137))</f>
        <v>0</v>
      </c>
      <c r="I35" s="247"/>
      <c r="J35" s="247"/>
      <c r="K35" s="35"/>
      <c r="L35" s="35"/>
      <c r="M35" s="258">
        <v>0</v>
      </c>
      <c r="N35" s="247"/>
      <c r="O35" s="247"/>
      <c r="P35" s="247"/>
      <c r="Q35" s="35"/>
      <c r="R35" s="36"/>
    </row>
    <row r="36" spans="2:18" s="1" customFormat="1" ht="14.4" hidden="1" customHeight="1">
      <c r="B36" s="34"/>
      <c r="C36" s="35"/>
      <c r="D36" s="35"/>
      <c r="E36" s="41" t="s">
        <v>44</v>
      </c>
      <c r="F36" s="42">
        <v>0.2</v>
      </c>
      <c r="G36" s="123" t="s">
        <v>41</v>
      </c>
      <c r="H36" s="258">
        <f>(SUM(BH97:BH104)+SUM(BH123:BH137))</f>
        <v>0</v>
      </c>
      <c r="I36" s="247"/>
      <c r="J36" s="247"/>
      <c r="K36" s="35"/>
      <c r="L36" s="35"/>
      <c r="M36" s="258">
        <v>0</v>
      </c>
      <c r="N36" s="247"/>
      <c r="O36" s="247"/>
      <c r="P36" s="247"/>
      <c r="Q36" s="35"/>
      <c r="R36" s="36"/>
    </row>
    <row r="37" spans="2:18" s="1" customFormat="1" ht="14.4" hidden="1" customHeight="1">
      <c r="B37" s="34"/>
      <c r="C37" s="35"/>
      <c r="D37" s="35"/>
      <c r="E37" s="41" t="s">
        <v>45</v>
      </c>
      <c r="F37" s="42">
        <v>0</v>
      </c>
      <c r="G37" s="123" t="s">
        <v>41</v>
      </c>
      <c r="H37" s="258">
        <f>(SUM(BI97:BI104)+SUM(BI123:BI137))</f>
        <v>0</v>
      </c>
      <c r="I37" s="247"/>
      <c r="J37" s="247"/>
      <c r="K37" s="35"/>
      <c r="L37" s="35"/>
      <c r="M37" s="258">
        <v>0</v>
      </c>
      <c r="N37" s="247"/>
      <c r="O37" s="247"/>
      <c r="P37" s="247"/>
      <c r="Q37" s="35"/>
      <c r="R37" s="36"/>
    </row>
    <row r="38" spans="2:18" s="1" customFormat="1" ht="6.9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25.35" customHeight="1">
      <c r="B39" s="34"/>
      <c r="C39" s="119"/>
      <c r="D39" s="124" t="s">
        <v>46</v>
      </c>
      <c r="E39" s="73"/>
      <c r="F39" s="73"/>
      <c r="G39" s="125" t="s">
        <v>47</v>
      </c>
      <c r="H39" s="126" t="s">
        <v>48</v>
      </c>
      <c r="I39" s="73"/>
      <c r="J39" s="73"/>
      <c r="K39" s="73"/>
      <c r="L39" s="259">
        <f>SUM(M31:M37)</f>
        <v>0</v>
      </c>
      <c r="M39" s="259"/>
      <c r="N39" s="259"/>
      <c r="O39" s="259"/>
      <c r="P39" s="260"/>
      <c r="Q39" s="119"/>
      <c r="R39" s="36"/>
    </row>
    <row r="40" spans="2:18" s="1" customFormat="1" ht="14.4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s="1" customFormat="1" ht="14.4" customHeight="1"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6"/>
    </row>
    <row r="42" spans="2:18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3"/>
    </row>
    <row r="43" spans="2:18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3"/>
    </row>
    <row r="44" spans="2:18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3"/>
    </row>
    <row r="45" spans="2:18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3"/>
    </row>
    <row r="46" spans="2:18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3"/>
    </row>
    <row r="47" spans="2:18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3"/>
    </row>
    <row r="48" spans="2:18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3"/>
    </row>
    <row r="49" spans="2:18">
      <c r="B49" s="2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3"/>
    </row>
    <row r="50" spans="2:18" s="1" customFormat="1" ht="14.4">
      <c r="B50" s="34"/>
      <c r="C50" s="35"/>
      <c r="D50" s="49" t="s">
        <v>49</v>
      </c>
      <c r="E50" s="50"/>
      <c r="F50" s="50"/>
      <c r="G50" s="50"/>
      <c r="H50" s="51"/>
      <c r="I50" s="35"/>
      <c r="J50" s="49" t="s">
        <v>50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2"/>
      <c r="C51" s="26"/>
      <c r="D51" s="52"/>
      <c r="E51" s="26"/>
      <c r="F51" s="26"/>
      <c r="G51" s="26"/>
      <c r="H51" s="53"/>
      <c r="I51" s="26"/>
      <c r="J51" s="52"/>
      <c r="K51" s="26"/>
      <c r="L51" s="26"/>
      <c r="M51" s="26"/>
      <c r="N51" s="26"/>
      <c r="O51" s="26"/>
      <c r="P51" s="53"/>
      <c r="Q51" s="26"/>
      <c r="R51" s="23"/>
    </row>
    <row r="52" spans="2:18">
      <c r="B52" s="22"/>
      <c r="C52" s="26"/>
      <c r="D52" s="52"/>
      <c r="E52" s="26"/>
      <c r="F52" s="26"/>
      <c r="G52" s="26"/>
      <c r="H52" s="53"/>
      <c r="I52" s="26"/>
      <c r="J52" s="52"/>
      <c r="K52" s="26"/>
      <c r="L52" s="26"/>
      <c r="M52" s="26"/>
      <c r="N52" s="26"/>
      <c r="O52" s="26"/>
      <c r="P52" s="53"/>
      <c r="Q52" s="26"/>
      <c r="R52" s="23"/>
    </row>
    <row r="53" spans="2:18">
      <c r="B53" s="22"/>
      <c r="C53" s="26"/>
      <c r="D53" s="52"/>
      <c r="E53" s="26"/>
      <c r="F53" s="26"/>
      <c r="G53" s="26"/>
      <c r="H53" s="53"/>
      <c r="I53" s="26"/>
      <c r="J53" s="52"/>
      <c r="K53" s="26"/>
      <c r="L53" s="26"/>
      <c r="M53" s="26"/>
      <c r="N53" s="26"/>
      <c r="O53" s="26"/>
      <c r="P53" s="53"/>
      <c r="Q53" s="26"/>
      <c r="R53" s="23"/>
    </row>
    <row r="54" spans="2:18">
      <c r="B54" s="22"/>
      <c r="C54" s="26"/>
      <c r="D54" s="52"/>
      <c r="E54" s="26"/>
      <c r="F54" s="26"/>
      <c r="G54" s="26"/>
      <c r="H54" s="53"/>
      <c r="I54" s="26"/>
      <c r="J54" s="52"/>
      <c r="K54" s="26"/>
      <c r="L54" s="26"/>
      <c r="M54" s="26"/>
      <c r="N54" s="26"/>
      <c r="O54" s="26"/>
      <c r="P54" s="53"/>
      <c r="Q54" s="26"/>
      <c r="R54" s="23"/>
    </row>
    <row r="55" spans="2:18">
      <c r="B55" s="22"/>
      <c r="C55" s="26"/>
      <c r="D55" s="52"/>
      <c r="E55" s="26"/>
      <c r="F55" s="26"/>
      <c r="G55" s="26"/>
      <c r="H55" s="53"/>
      <c r="I55" s="26"/>
      <c r="J55" s="52"/>
      <c r="K55" s="26"/>
      <c r="L55" s="26"/>
      <c r="M55" s="26"/>
      <c r="N55" s="26"/>
      <c r="O55" s="26"/>
      <c r="P55" s="53"/>
      <c r="Q55" s="26"/>
      <c r="R55" s="23"/>
    </row>
    <row r="56" spans="2:18">
      <c r="B56" s="22"/>
      <c r="C56" s="26"/>
      <c r="D56" s="52"/>
      <c r="E56" s="26"/>
      <c r="F56" s="26"/>
      <c r="G56" s="26"/>
      <c r="H56" s="53"/>
      <c r="I56" s="26"/>
      <c r="J56" s="52"/>
      <c r="K56" s="26"/>
      <c r="L56" s="26"/>
      <c r="M56" s="26"/>
      <c r="N56" s="26"/>
      <c r="O56" s="26"/>
      <c r="P56" s="53"/>
      <c r="Q56" s="26"/>
      <c r="R56" s="23"/>
    </row>
    <row r="57" spans="2:18">
      <c r="B57" s="22"/>
      <c r="C57" s="26"/>
      <c r="D57" s="52"/>
      <c r="E57" s="26"/>
      <c r="F57" s="26"/>
      <c r="G57" s="26"/>
      <c r="H57" s="53"/>
      <c r="I57" s="26"/>
      <c r="J57" s="52"/>
      <c r="K57" s="26"/>
      <c r="L57" s="26"/>
      <c r="M57" s="26"/>
      <c r="N57" s="26"/>
      <c r="O57" s="26"/>
      <c r="P57" s="53"/>
      <c r="Q57" s="26"/>
      <c r="R57" s="23"/>
    </row>
    <row r="58" spans="2:18">
      <c r="B58" s="22"/>
      <c r="C58" s="26"/>
      <c r="D58" s="52"/>
      <c r="E58" s="26"/>
      <c r="F58" s="26"/>
      <c r="G58" s="26"/>
      <c r="H58" s="53"/>
      <c r="I58" s="26"/>
      <c r="J58" s="52"/>
      <c r="K58" s="26"/>
      <c r="L58" s="26"/>
      <c r="M58" s="26"/>
      <c r="N58" s="26"/>
      <c r="O58" s="26"/>
      <c r="P58" s="53"/>
      <c r="Q58" s="26"/>
      <c r="R58" s="23"/>
    </row>
    <row r="59" spans="2:18" s="1" customFormat="1" ht="14.4">
      <c r="B59" s="34"/>
      <c r="C59" s="35"/>
      <c r="D59" s="54" t="s">
        <v>51</v>
      </c>
      <c r="E59" s="55"/>
      <c r="F59" s="55"/>
      <c r="G59" s="56" t="s">
        <v>52</v>
      </c>
      <c r="H59" s="57"/>
      <c r="I59" s="35"/>
      <c r="J59" s="54" t="s">
        <v>51</v>
      </c>
      <c r="K59" s="55"/>
      <c r="L59" s="55"/>
      <c r="M59" s="55"/>
      <c r="N59" s="56" t="s">
        <v>52</v>
      </c>
      <c r="O59" s="55"/>
      <c r="P59" s="57"/>
      <c r="Q59" s="35"/>
      <c r="R59" s="36"/>
    </row>
    <row r="60" spans="2:18">
      <c r="B60" s="22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3"/>
    </row>
    <row r="61" spans="2:18" s="1" customFormat="1" ht="14.4">
      <c r="B61" s="34"/>
      <c r="C61" s="35"/>
      <c r="D61" s="49" t="s">
        <v>53</v>
      </c>
      <c r="E61" s="50"/>
      <c r="F61" s="50"/>
      <c r="G61" s="50"/>
      <c r="H61" s="51"/>
      <c r="I61" s="35"/>
      <c r="J61" s="49" t="s">
        <v>54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2"/>
      <c r="C62" s="26"/>
      <c r="D62" s="52"/>
      <c r="E62" s="26"/>
      <c r="F62" s="26"/>
      <c r="G62" s="26"/>
      <c r="H62" s="53"/>
      <c r="I62" s="26"/>
      <c r="J62" s="52"/>
      <c r="K62" s="26"/>
      <c r="L62" s="26"/>
      <c r="M62" s="26"/>
      <c r="N62" s="26"/>
      <c r="O62" s="26"/>
      <c r="P62" s="53"/>
      <c r="Q62" s="26"/>
      <c r="R62" s="23"/>
    </row>
    <row r="63" spans="2:18">
      <c r="B63" s="22"/>
      <c r="C63" s="26"/>
      <c r="D63" s="52"/>
      <c r="E63" s="26"/>
      <c r="F63" s="26"/>
      <c r="G63" s="26"/>
      <c r="H63" s="53"/>
      <c r="I63" s="26"/>
      <c r="J63" s="52"/>
      <c r="K63" s="26"/>
      <c r="L63" s="26"/>
      <c r="M63" s="26"/>
      <c r="N63" s="26"/>
      <c r="O63" s="26"/>
      <c r="P63" s="53"/>
      <c r="Q63" s="26"/>
      <c r="R63" s="23"/>
    </row>
    <row r="64" spans="2:18">
      <c r="B64" s="22"/>
      <c r="C64" s="26"/>
      <c r="D64" s="52"/>
      <c r="E64" s="26"/>
      <c r="F64" s="26"/>
      <c r="G64" s="26"/>
      <c r="H64" s="53"/>
      <c r="I64" s="26"/>
      <c r="J64" s="52"/>
      <c r="K64" s="26"/>
      <c r="L64" s="26"/>
      <c r="M64" s="26"/>
      <c r="N64" s="26"/>
      <c r="O64" s="26"/>
      <c r="P64" s="53"/>
      <c r="Q64" s="26"/>
      <c r="R64" s="23"/>
    </row>
    <row r="65" spans="2:18">
      <c r="B65" s="22"/>
      <c r="C65" s="26"/>
      <c r="D65" s="52"/>
      <c r="E65" s="26"/>
      <c r="F65" s="26"/>
      <c r="G65" s="26"/>
      <c r="H65" s="53"/>
      <c r="I65" s="26"/>
      <c r="J65" s="52"/>
      <c r="K65" s="26"/>
      <c r="L65" s="26"/>
      <c r="M65" s="26"/>
      <c r="N65" s="26"/>
      <c r="O65" s="26"/>
      <c r="P65" s="53"/>
      <c r="Q65" s="26"/>
      <c r="R65" s="23"/>
    </row>
    <row r="66" spans="2:18">
      <c r="B66" s="22"/>
      <c r="C66" s="26"/>
      <c r="D66" s="52"/>
      <c r="E66" s="26"/>
      <c r="F66" s="26"/>
      <c r="G66" s="26"/>
      <c r="H66" s="53"/>
      <c r="I66" s="26"/>
      <c r="J66" s="52"/>
      <c r="K66" s="26"/>
      <c r="L66" s="26"/>
      <c r="M66" s="26"/>
      <c r="N66" s="26"/>
      <c r="O66" s="26"/>
      <c r="P66" s="53"/>
      <c r="Q66" s="26"/>
      <c r="R66" s="23"/>
    </row>
    <row r="67" spans="2:18">
      <c r="B67" s="22"/>
      <c r="C67" s="26"/>
      <c r="D67" s="52"/>
      <c r="E67" s="26"/>
      <c r="F67" s="26"/>
      <c r="G67" s="26"/>
      <c r="H67" s="53"/>
      <c r="I67" s="26"/>
      <c r="J67" s="52"/>
      <c r="K67" s="26"/>
      <c r="L67" s="26"/>
      <c r="M67" s="26"/>
      <c r="N67" s="26"/>
      <c r="O67" s="26"/>
      <c r="P67" s="53"/>
      <c r="Q67" s="26"/>
      <c r="R67" s="23"/>
    </row>
    <row r="68" spans="2:18">
      <c r="B68" s="22"/>
      <c r="C68" s="26"/>
      <c r="D68" s="52"/>
      <c r="E68" s="26"/>
      <c r="F68" s="26"/>
      <c r="G68" s="26"/>
      <c r="H68" s="53"/>
      <c r="I68" s="26"/>
      <c r="J68" s="52"/>
      <c r="K68" s="26"/>
      <c r="L68" s="26"/>
      <c r="M68" s="26"/>
      <c r="N68" s="26"/>
      <c r="O68" s="26"/>
      <c r="P68" s="53"/>
      <c r="Q68" s="26"/>
      <c r="R68" s="23"/>
    </row>
    <row r="69" spans="2:18">
      <c r="B69" s="22"/>
      <c r="C69" s="26"/>
      <c r="D69" s="52"/>
      <c r="E69" s="26"/>
      <c r="F69" s="26"/>
      <c r="G69" s="26"/>
      <c r="H69" s="53"/>
      <c r="I69" s="26"/>
      <c r="J69" s="52"/>
      <c r="K69" s="26"/>
      <c r="L69" s="26"/>
      <c r="M69" s="26"/>
      <c r="N69" s="26"/>
      <c r="O69" s="26"/>
      <c r="P69" s="53"/>
      <c r="Q69" s="26"/>
      <c r="R69" s="23"/>
    </row>
    <row r="70" spans="2:18" s="1" customFormat="1" ht="14.4">
      <c r="B70" s="34"/>
      <c r="C70" s="35"/>
      <c r="D70" s="54" t="s">
        <v>51</v>
      </c>
      <c r="E70" s="55"/>
      <c r="F70" s="55"/>
      <c r="G70" s="56" t="s">
        <v>52</v>
      </c>
      <c r="H70" s="57"/>
      <c r="I70" s="35"/>
      <c r="J70" s="54" t="s">
        <v>51</v>
      </c>
      <c r="K70" s="55"/>
      <c r="L70" s="55"/>
      <c r="M70" s="55"/>
      <c r="N70" s="56" t="s">
        <v>52</v>
      </c>
      <c r="O70" s="55"/>
      <c r="P70" s="57"/>
      <c r="Q70" s="35"/>
      <c r="R70" s="36"/>
    </row>
    <row r="71" spans="2:18" s="1" customFormat="1" ht="14.4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" customHeight="1">
      <c r="B76" s="34"/>
      <c r="C76" s="205" t="s">
        <v>136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36"/>
    </row>
    <row r="77" spans="2:18" s="1" customFormat="1" ht="6.9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0" t="s">
        <v>18</v>
      </c>
      <c r="D78" s="35"/>
      <c r="E78" s="35"/>
      <c r="F78" s="245" t="str">
        <f>F6</f>
        <v>Rozšírenie materskej školy - Jakubovany</v>
      </c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35"/>
      <c r="R78" s="36"/>
    </row>
    <row r="79" spans="2:18" ht="30" customHeight="1">
      <c r="B79" s="22"/>
      <c r="C79" s="30" t="s">
        <v>131</v>
      </c>
      <c r="D79" s="26"/>
      <c r="E79" s="26"/>
      <c r="F79" s="245" t="s">
        <v>411</v>
      </c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6"/>
      <c r="R79" s="23"/>
    </row>
    <row r="80" spans="2:18" s="1" customFormat="1" ht="36.9" customHeight="1">
      <c r="B80" s="34"/>
      <c r="C80" s="68" t="s">
        <v>133</v>
      </c>
      <c r="D80" s="35"/>
      <c r="E80" s="35"/>
      <c r="F80" s="207" t="str">
        <f>F8</f>
        <v>06 - Spevnené plochy</v>
      </c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35"/>
      <c r="R80" s="36"/>
    </row>
    <row r="81" spans="2:47" s="1" customFormat="1" ht="6.9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</row>
    <row r="82" spans="2:47" s="1" customFormat="1" ht="18" customHeight="1">
      <c r="B82" s="34"/>
      <c r="C82" s="30" t="s">
        <v>22</v>
      </c>
      <c r="D82" s="35"/>
      <c r="E82" s="35"/>
      <c r="F82" s="28" t="str">
        <f>F10</f>
        <v>Jakubovany</v>
      </c>
      <c r="G82" s="35"/>
      <c r="H82" s="35"/>
      <c r="I82" s="35"/>
      <c r="J82" s="35"/>
      <c r="K82" s="30" t="s">
        <v>24</v>
      </c>
      <c r="L82" s="35"/>
      <c r="M82" s="214">
        <f>IF(O10="","",O10)</f>
        <v>42926</v>
      </c>
      <c r="N82" s="214"/>
      <c r="O82" s="214"/>
      <c r="P82" s="214"/>
      <c r="Q82" s="35"/>
      <c r="R82" s="36"/>
    </row>
    <row r="83" spans="2:47" s="1" customFormat="1" ht="6.9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6"/>
    </row>
    <row r="84" spans="2:47" s="1" customFormat="1" ht="13.2">
      <c r="B84" s="34"/>
      <c r="C84" s="30" t="s">
        <v>25</v>
      </c>
      <c r="D84" s="35"/>
      <c r="E84" s="35"/>
      <c r="F84" s="28" t="str">
        <f>E13</f>
        <v>obec Jakubovany</v>
      </c>
      <c r="G84" s="35"/>
      <c r="H84" s="35"/>
      <c r="I84" s="35"/>
      <c r="J84" s="35"/>
      <c r="K84" s="30" t="s">
        <v>30</v>
      </c>
      <c r="L84" s="35"/>
      <c r="M84" s="219" t="str">
        <f>E19</f>
        <v>aut.Ing.Peter Jurica</v>
      </c>
      <c r="N84" s="219"/>
      <c r="O84" s="219"/>
      <c r="P84" s="219"/>
      <c r="Q84" s="219"/>
      <c r="R84" s="36"/>
    </row>
    <row r="85" spans="2:47" s="1" customFormat="1" ht="14.4" customHeight="1">
      <c r="B85" s="34"/>
      <c r="C85" s="30" t="s">
        <v>29</v>
      </c>
      <c r="D85" s="35"/>
      <c r="E85" s="35"/>
      <c r="F85" s="28" t="str">
        <f>IF(E16="","",E16)</f>
        <v>.</v>
      </c>
      <c r="G85" s="35"/>
      <c r="H85" s="35"/>
      <c r="I85" s="35"/>
      <c r="J85" s="35"/>
      <c r="K85" s="30" t="s">
        <v>33</v>
      </c>
      <c r="L85" s="35"/>
      <c r="M85" s="219" t="str">
        <f>E22</f>
        <v xml:space="preserve"> </v>
      </c>
      <c r="N85" s="219"/>
      <c r="O85" s="219"/>
      <c r="P85" s="219"/>
      <c r="Q85" s="219"/>
      <c r="R85" s="36"/>
    </row>
    <row r="86" spans="2:47" s="1" customFormat="1" ht="10.3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</row>
    <row r="87" spans="2:47" s="1" customFormat="1" ht="29.25" customHeight="1">
      <c r="B87" s="34"/>
      <c r="C87" s="255" t="s">
        <v>137</v>
      </c>
      <c r="D87" s="256"/>
      <c r="E87" s="256"/>
      <c r="F87" s="256"/>
      <c r="G87" s="256"/>
      <c r="H87" s="119"/>
      <c r="I87" s="119"/>
      <c r="J87" s="119"/>
      <c r="K87" s="119"/>
      <c r="L87" s="119"/>
      <c r="M87" s="119"/>
      <c r="N87" s="255" t="s">
        <v>138</v>
      </c>
      <c r="O87" s="256"/>
      <c r="P87" s="256"/>
      <c r="Q87" s="256"/>
      <c r="R87" s="36"/>
    </row>
    <row r="88" spans="2:47" s="1" customFormat="1" ht="10.3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6"/>
    </row>
    <row r="89" spans="2:47" s="1" customFormat="1" ht="29.25" customHeight="1">
      <c r="B89" s="34"/>
      <c r="C89" s="127" t="s">
        <v>139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187">
        <f>N123</f>
        <v>0</v>
      </c>
      <c r="O89" s="253"/>
      <c r="P89" s="253"/>
      <c r="Q89" s="253"/>
      <c r="R89" s="36"/>
      <c r="AU89" s="18" t="s">
        <v>140</v>
      </c>
    </row>
    <row r="90" spans="2:47" s="7" customFormat="1" ht="24.9" customHeight="1">
      <c r="B90" s="128"/>
      <c r="C90" s="129"/>
      <c r="D90" s="130" t="s">
        <v>141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36">
        <f>N124</f>
        <v>0</v>
      </c>
      <c r="O90" s="257"/>
      <c r="P90" s="257"/>
      <c r="Q90" s="257"/>
      <c r="R90" s="131"/>
    </row>
    <row r="91" spans="2:47" s="8" customFormat="1" ht="19.95" customHeight="1">
      <c r="B91" s="132"/>
      <c r="C91" s="97"/>
      <c r="D91" s="108" t="s">
        <v>383</v>
      </c>
      <c r="E91" s="97"/>
      <c r="F91" s="97"/>
      <c r="G91" s="97"/>
      <c r="H91" s="97"/>
      <c r="I91" s="97"/>
      <c r="J91" s="97"/>
      <c r="K91" s="97"/>
      <c r="L91" s="97"/>
      <c r="M91" s="97"/>
      <c r="N91" s="185">
        <f>N125</f>
        <v>0</v>
      </c>
      <c r="O91" s="191"/>
      <c r="P91" s="191"/>
      <c r="Q91" s="191"/>
      <c r="R91" s="133"/>
    </row>
    <row r="92" spans="2:47" s="8" customFormat="1" ht="19.95" customHeight="1">
      <c r="B92" s="132"/>
      <c r="C92" s="97"/>
      <c r="D92" s="108" t="s">
        <v>384</v>
      </c>
      <c r="E92" s="97"/>
      <c r="F92" s="97"/>
      <c r="G92" s="97"/>
      <c r="H92" s="97"/>
      <c r="I92" s="97"/>
      <c r="J92" s="97"/>
      <c r="K92" s="97"/>
      <c r="L92" s="97"/>
      <c r="M92" s="97"/>
      <c r="N92" s="185">
        <f>N128</f>
        <v>0</v>
      </c>
      <c r="O92" s="191"/>
      <c r="P92" s="191"/>
      <c r="Q92" s="191"/>
      <c r="R92" s="133"/>
    </row>
    <row r="93" spans="2:47" s="8" customFormat="1" ht="19.95" customHeight="1">
      <c r="B93" s="132"/>
      <c r="C93" s="97"/>
      <c r="D93" s="108" t="s">
        <v>385</v>
      </c>
      <c r="E93" s="97"/>
      <c r="F93" s="97"/>
      <c r="G93" s="97"/>
      <c r="H93" s="97"/>
      <c r="I93" s="97"/>
      <c r="J93" s="97"/>
      <c r="K93" s="97"/>
      <c r="L93" s="97"/>
      <c r="M93" s="97"/>
      <c r="N93" s="185">
        <f>N130</f>
        <v>0</v>
      </c>
      <c r="O93" s="191"/>
      <c r="P93" s="191"/>
      <c r="Q93" s="191"/>
      <c r="R93" s="133"/>
    </row>
    <row r="94" spans="2:47" s="8" customFormat="1" ht="19.95" customHeight="1">
      <c r="B94" s="132"/>
      <c r="C94" s="97"/>
      <c r="D94" s="108" t="s">
        <v>143</v>
      </c>
      <c r="E94" s="97"/>
      <c r="F94" s="97"/>
      <c r="G94" s="97"/>
      <c r="H94" s="97"/>
      <c r="I94" s="97"/>
      <c r="J94" s="97"/>
      <c r="K94" s="97"/>
      <c r="L94" s="97"/>
      <c r="M94" s="97"/>
      <c r="N94" s="185">
        <f>N133</f>
        <v>0</v>
      </c>
      <c r="O94" s="191"/>
      <c r="P94" s="191"/>
      <c r="Q94" s="191"/>
      <c r="R94" s="133"/>
    </row>
    <row r="95" spans="2:47" s="8" customFormat="1" ht="19.95" customHeight="1">
      <c r="B95" s="132"/>
      <c r="C95" s="97"/>
      <c r="D95" s="108" t="s">
        <v>144</v>
      </c>
      <c r="E95" s="97"/>
      <c r="F95" s="97"/>
      <c r="G95" s="97"/>
      <c r="H95" s="97"/>
      <c r="I95" s="97"/>
      <c r="J95" s="97"/>
      <c r="K95" s="97"/>
      <c r="L95" s="97"/>
      <c r="M95" s="97"/>
      <c r="N95" s="185">
        <f>N136</f>
        <v>0</v>
      </c>
      <c r="O95" s="191"/>
      <c r="P95" s="191"/>
      <c r="Q95" s="191"/>
      <c r="R95" s="133"/>
    </row>
    <row r="96" spans="2:47" s="1" customFormat="1" ht="21.75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6"/>
    </row>
    <row r="97" spans="2:65" s="1" customFormat="1" ht="29.25" customHeight="1">
      <c r="B97" s="34"/>
      <c r="C97" s="127" t="s">
        <v>151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253">
        <f>ROUND(N98+N99+N100+N101+N102+N103,2)</f>
        <v>0</v>
      </c>
      <c r="O97" s="254"/>
      <c r="P97" s="254"/>
      <c r="Q97" s="254"/>
      <c r="R97" s="36"/>
      <c r="T97" s="134"/>
      <c r="U97" s="135" t="s">
        <v>39</v>
      </c>
    </row>
    <row r="98" spans="2:65" s="1" customFormat="1" ht="18" customHeight="1">
      <c r="B98" s="136"/>
      <c r="C98" s="137"/>
      <c r="D98" s="182" t="s">
        <v>152</v>
      </c>
      <c r="E98" s="251"/>
      <c r="F98" s="251"/>
      <c r="G98" s="251"/>
      <c r="H98" s="251"/>
      <c r="I98" s="137"/>
      <c r="J98" s="137"/>
      <c r="K98" s="137"/>
      <c r="L98" s="137"/>
      <c r="M98" s="137"/>
      <c r="N98" s="184">
        <f>ROUND(N89*T98,2)</f>
        <v>0</v>
      </c>
      <c r="O98" s="252"/>
      <c r="P98" s="252"/>
      <c r="Q98" s="252"/>
      <c r="R98" s="139"/>
      <c r="S98" s="137"/>
      <c r="T98" s="140"/>
      <c r="U98" s="141" t="s">
        <v>42</v>
      </c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3" t="s">
        <v>153</v>
      </c>
      <c r="AZ98" s="142"/>
      <c r="BA98" s="142"/>
      <c r="BB98" s="142"/>
      <c r="BC98" s="142"/>
      <c r="BD98" s="142"/>
      <c r="BE98" s="144">
        <f t="shared" ref="BE98:BE103" si="0">IF(U98="základná",N98,0)</f>
        <v>0</v>
      </c>
      <c r="BF98" s="144">
        <f t="shared" ref="BF98:BF103" si="1">IF(U98="znížená",N98,0)</f>
        <v>0</v>
      </c>
      <c r="BG98" s="144">
        <f t="shared" ref="BG98:BG103" si="2">IF(U98="zákl. prenesená",N98,0)</f>
        <v>0</v>
      </c>
      <c r="BH98" s="144">
        <f t="shared" ref="BH98:BH103" si="3">IF(U98="zníž. prenesená",N98,0)</f>
        <v>0</v>
      </c>
      <c r="BI98" s="144">
        <f t="shared" ref="BI98:BI103" si="4">IF(U98="nulová",N98,0)</f>
        <v>0</v>
      </c>
      <c r="BJ98" s="143" t="s">
        <v>87</v>
      </c>
      <c r="BK98" s="142"/>
      <c r="BL98" s="142"/>
      <c r="BM98" s="142"/>
    </row>
    <row r="99" spans="2:65" s="1" customFormat="1" ht="18" customHeight="1">
      <c r="B99" s="136"/>
      <c r="C99" s="137"/>
      <c r="D99" s="182" t="s">
        <v>154</v>
      </c>
      <c r="E99" s="251"/>
      <c r="F99" s="251"/>
      <c r="G99" s="251"/>
      <c r="H99" s="251"/>
      <c r="I99" s="137"/>
      <c r="J99" s="137"/>
      <c r="K99" s="137"/>
      <c r="L99" s="137"/>
      <c r="M99" s="137"/>
      <c r="N99" s="184">
        <f>ROUND(N89*T99,2)</f>
        <v>0</v>
      </c>
      <c r="O99" s="252"/>
      <c r="P99" s="252"/>
      <c r="Q99" s="252"/>
      <c r="R99" s="139"/>
      <c r="S99" s="137"/>
      <c r="T99" s="140"/>
      <c r="U99" s="141" t="s">
        <v>42</v>
      </c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3" t="s">
        <v>153</v>
      </c>
      <c r="AZ99" s="142"/>
      <c r="BA99" s="142"/>
      <c r="BB99" s="142"/>
      <c r="BC99" s="142"/>
      <c r="BD99" s="142"/>
      <c r="BE99" s="144">
        <f t="shared" si="0"/>
        <v>0</v>
      </c>
      <c r="BF99" s="144">
        <f t="shared" si="1"/>
        <v>0</v>
      </c>
      <c r="BG99" s="144">
        <f t="shared" si="2"/>
        <v>0</v>
      </c>
      <c r="BH99" s="144">
        <f t="shared" si="3"/>
        <v>0</v>
      </c>
      <c r="BI99" s="144">
        <f t="shared" si="4"/>
        <v>0</v>
      </c>
      <c r="BJ99" s="143" t="s">
        <v>87</v>
      </c>
      <c r="BK99" s="142"/>
      <c r="BL99" s="142"/>
      <c r="BM99" s="142"/>
    </row>
    <row r="100" spans="2:65" s="1" customFormat="1" ht="18" customHeight="1">
      <c r="B100" s="136"/>
      <c r="C100" s="137"/>
      <c r="D100" s="182" t="s">
        <v>155</v>
      </c>
      <c r="E100" s="251"/>
      <c r="F100" s="251"/>
      <c r="G100" s="251"/>
      <c r="H100" s="251"/>
      <c r="I100" s="137"/>
      <c r="J100" s="137"/>
      <c r="K100" s="137"/>
      <c r="L100" s="137"/>
      <c r="M100" s="137"/>
      <c r="N100" s="184">
        <f>ROUND(N89*T100,2)</f>
        <v>0</v>
      </c>
      <c r="O100" s="252"/>
      <c r="P100" s="252"/>
      <c r="Q100" s="252"/>
      <c r="R100" s="139"/>
      <c r="S100" s="137"/>
      <c r="T100" s="140"/>
      <c r="U100" s="141" t="s">
        <v>42</v>
      </c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3" t="s">
        <v>153</v>
      </c>
      <c r="AZ100" s="142"/>
      <c r="BA100" s="142"/>
      <c r="BB100" s="142"/>
      <c r="BC100" s="142"/>
      <c r="BD100" s="142"/>
      <c r="BE100" s="144">
        <f t="shared" si="0"/>
        <v>0</v>
      </c>
      <c r="BF100" s="144">
        <f t="shared" si="1"/>
        <v>0</v>
      </c>
      <c r="BG100" s="144">
        <f t="shared" si="2"/>
        <v>0</v>
      </c>
      <c r="BH100" s="144">
        <f t="shared" si="3"/>
        <v>0</v>
      </c>
      <c r="BI100" s="144">
        <f t="shared" si="4"/>
        <v>0</v>
      </c>
      <c r="BJ100" s="143" t="s">
        <v>87</v>
      </c>
      <c r="BK100" s="142"/>
      <c r="BL100" s="142"/>
      <c r="BM100" s="142"/>
    </row>
    <row r="101" spans="2:65" s="1" customFormat="1" ht="18" customHeight="1">
      <c r="B101" s="136"/>
      <c r="C101" s="137"/>
      <c r="D101" s="182" t="s">
        <v>156</v>
      </c>
      <c r="E101" s="251"/>
      <c r="F101" s="251"/>
      <c r="G101" s="251"/>
      <c r="H101" s="251"/>
      <c r="I101" s="137"/>
      <c r="J101" s="137"/>
      <c r="K101" s="137"/>
      <c r="L101" s="137"/>
      <c r="M101" s="137"/>
      <c r="N101" s="184">
        <f>ROUND(N89*T101,2)</f>
        <v>0</v>
      </c>
      <c r="O101" s="252"/>
      <c r="P101" s="252"/>
      <c r="Q101" s="252"/>
      <c r="R101" s="139"/>
      <c r="S101" s="137"/>
      <c r="T101" s="140"/>
      <c r="U101" s="141" t="s">
        <v>42</v>
      </c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3" t="s">
        <v>153</v>
      </c>
      <c r="AZ101" s="142"/>
      <c r="BA101" s="142"/>
      <c r="BB101" s="142"/>
      <c r="BC101" s="142"/>
      <c r="BD101" s="142"/>
      <c r="BE101" s="144">
        <f t="shared" si="0"/>
        <v>0</v>
      </c>
      <c r="BF101" s="144">
        <f t="shared" si="1"/>
        <v>0</v>
      </c>
      <c r="BG101" s="144">
        <f t="shared" si="2"/>
        <v>0</v>
      </c>
      <c r="BH101" s="144">
        <f t="shared" si="3"/>
        <v>0</v>
      </c>
      <c r="BI101" s="144">
        <f t="shared" si="4"/>
        <v>0</v>
      </c>
      <c r="BJ101" s="143" t="s">
        <v>87</v>
      </c>
      <c r="BK101" s="142"/>
      <c r="BL101" s="142"/>
      <c r="BM101" s="142"/>
    </row>
    <row r="102" spans="2:65" s="1" customFormat="1" ht="18" customHeight="1">
      <c r="B102" s="136"/>
      <c r="C102" s="137"/>
      <c r="D102" s="182" t="s">
        <v>157</v>
      </c>
      <c r="E102" s="251"/>
      <c r="F102" s="251"/>
      <c r="G102" s="251"/>
      <c r="H102" s="251"/>
      <c r="I102" s="137"/>
      <c r="J102" s="137"/>
      <c r="K102" s="137"/>
      <c r="L102" s="137"/>
      <c r="M102" s="137"/>
      <c r="N102" s="184">
        <f>ROUND(N89*T102,2)</f>
        <v>0</v>
      </c>
      <c r="O102" s="252"/>
      <c r="P102" s="252"/>
      <c r="Q102" s="252"/>
      <c r="R102" s="139"/>
      <c r="S102" s="137"/>
      <c r="T102" s="140"/>
      <c r="U102" s="141" t="s">
        <v>42</v>
      </c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3" t="s">
        <v>153</v>
      </c>
      <c r="AZ102" s="142"/>
      <c r="BA102" s="142"/>
      <c r="BB102" s="142"/>
      <c r="BC102" s="142"/>
      <c r="BD102" s="142"/>
      <c r="BE102" s="144">
        <f t="shared" si="0"/>
        <v>0</v>
      </c>
      <c r="BF102" s="144">
        <f t="shared" si="1"/>
        <v>0</v>
      </c>
      <c r="BG102" s="144">
        <f t="shared" si="2"/>
        <v>0</v>
      </c>
      <c r="BH102" s="144">
        <f t="shared" si="3"/>
        <v>0</v>
      </c>
      <c r="BI102" s="144">
        <f t="shared" si="4"/>
        <v>0</v>
      </c>
      <c r="BJ102" s="143" t="s">
        <v>87</v>
      </c>
      <c r="BK102" s="142"/>
      <c r="BL102" s="142"/>
      <c r="BM102" s="142"/>
    </row>
    <row r="103" spans="2:65" s="1" customFormat="1" ht="18" customHeight="1">
      <c r="B103" s="136"/>
      <c r="C103" s="137"/>
      <c r="D103" s="138" t="s">
        <v>158</v>
      </c>
      <c r="E103" s="137"/>
      <c r="F103" s="137"/>
      <c r="G103" s="137"/>
      <c r="H103" s="137"/>
      <c r="I103" s="137"/>
      <c r="J103" s="137"/>
      <c r="K103" s="137"/>
      <c r="L103" s="137"/>
      <c r="M103" s="137"/>
      <c r="N103" s="184">
        <f>ROUND(N89*T103,2)</f>
        <v>0</v>
      </c>
      <c r="O103" s="252"/>
      <c r="P103" s="252"/>
      <c r="Q103" s="252"/>
      <c r="R103" s="139"/>
      <c r="S103" s="137"/>
      <c r="T103" s="145"/>
      <c r="U103" s="146" t="s">
        <v>42</v>
      </c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3" t="s">
        <v>159</v>
      </c>
      <c r="AZ103" s="142"/>
      <c r="BA103" s="142"/>
      <c r="BB103" s="142"/>
      <c r="BC103" s="142"/>
      <c r="BD103" s="142"/>
      <c r="BE103" s="144">
        <f t="shared" si="0"/>
        <v>0</v>
      </c>
      <c r="BF103" s="144">
        <f t="shared" si="1"/>
        <v>0</v>
      </c>
      <c r="BG103" s="144">
        <f t="shared" si="2"/>
        <v>0</v>
      </c>
      <c r="BH103" s="144">
        <f t="shared" si="3"/>
        <v>0</v>
      </c>
      <c r="BI103" s="144">
        <f t="shared" si="4"/>
        <v>0</v>
      </c>
      <c r="BJ103" s="143" t="s">
        <v>87</v>
      </c>
      <c r="BK103" s="142"/>
      <c r="BL103" s="142"/>
      <c r="BM103" s="142"/>
    </row>
    <row r="104" spans="2:65" s="1" customFormat="1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</row>
    <row r="105" spans="2:65" s="1" customFormat="1" ht="29.25" customHeight="1">
      <c r="B105" s="34"/>
      <c r="C105" s="118" t="s">
        <v>124</v>
      </c>
      <c r="D105" s="119"/>
      <c r="E105" s="119"/>
      <c r="F105" s="119"/>
      <c r="G105" s="119"/>
      <c r="H105" s="119"/>
      <c r="I105" s="119"/>
      <c r="J105" s="119"/>
      <c r="K105" s="119"/>
      <c r="L105" s="179">
        <f>ROUND(SUM(N89+N97),2)</f>
        <v>0</v>
      </c>
      <c r="M105" s="179"/>
      <c r="N105" s="179"/>
      <c r="O105" s="179"/>
      <c r="P105" s="179"/>
      <c r="Q105" s="179"/>
      <c r="R105" s="36"/>
    </row>
    <row r="106" spans="2:65" s="1" customFormat="1" ht="6.9" customHeight="1"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60"/>
    </row>
    <row r="110" spans="2:65" s="1" customFormat="1" ht="6.9" customHeight="1"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3"/>
    </row>
    <row r="111" spans="2:65" s="1" customFormat="1" ht="36.9" customHeight="1">
      <c r="B111" s="34"/>
      <c r="C111" s="205" t="s">
        <v>160</v>
      </c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36"/>
    </row>
    <row r="112" spans="2:65" s="1" customFormat="1" ht="6.9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65" s="1" customFormat="1" ht="30" customHeight="1">
      <c r="B113" s="34"/>
      <c r="C113" s="30" t="s">
        <v>18</v>
      </c>
      <c r="D113" s="35"/>
      <c r="E113" s="35"/>
      <c r="F113" s="245" t="str">
        <f>F6</f>
        <v>Rozšírenie materskej školy - Jakubovany</v>
      </c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35"/>
      <c r="R113" s="36"/>
    </row>
    <row r="114" spans="2:65" ht="30" customHeight="1">
      <c r="B114" s="22"/>
      <c r="C114" s="30" t="s">
        <v>131</v>
      </c>
      <c r="D114" s="26"/>
      <c r="E114" s="26"/>
      <c r="F114" s="245" t="s">
        <v>411</v>
      </c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6"/>
      <c r="R114" s="23"/>
    </row>
    <row r="115" spans="2:65" s="1" customFormat="1" ht="36.9" customHeight="1">
      <c r="B115" s="34"/>
      <c r="C115" s="68" t="s">
        <v>133</v>
      </c>
      <c r="D115" s="35"/>
      <c r="E115" s="35"/>
      <c r="F115" s="207" t="str">
        <f>F8</f>
        <v>06 - Spevnené plochy</v>
      </c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35"/>
      <c r="R115" s="36"/>
    </row>
    <row r="116" spans="2:65" s="1" customFormat="1" ht="6.9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65" s="1" customFormat="1" ht="18" customHeight="1">
      <c r="B117" s="34"/>
      <c r="C117" s="30" t="s">
        <v>22</v>
      </c>
      <c r="D117" s="35"/>
      <c r="E117" s="35"/>
      <c r="F117" s="28" t="str">
        <f>F10</f>
        <v>Jakubovany</v>
      </c>
      <c r="G117" s="35"/>
      <c r="H117" s="35"/>
      <c r="I117" s="35"/>
      <c r="J117" s="35"/>
      <c r="K117" s="30" t="s">
        <v>24</v>
      </c>
      <c r="L117" s="35"/>
      <c r="M117" s="214">
        <f>IF(O10="","",O10)</f>
        <v>42926</v>
      </c>
      <c r="N117" s="214"/>
      <c r="O117" s="214"/>
      <c r="P117" s="214"/>
      <c r="Q117" s="35"/>
      <c r="R117" s="36"/>
    </row>
    <row r="118" spans="2:65" s="1" customFormat="1" ht="6.9" customHeight="1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65" s="1" customFormat="1" ht="13.2">
      <c r="B119" s="34"/>
      <c r="C119" s="30" t="s">
        <v>25</v>
      </c>
      <c r="D119" s="35"/>
      <c r="E119" s="35"/>
      <c r="F119" s="28" t="str">
        <f>E13</f>
        <v>obec Jakubovany</v>
      </c>
      <c r="G119" s="35"/>
      <c r="H119" s="35"/>
      <c r="I119" s="35"/>
      <c r="J119" s="35"/>
      <c r="K119" s="30" t="s">
        <v>30</v>
      </c>
      <c r="L119" s="35"/>
      <c r="M119" s="219" t="str">
        <f>E19</f>
        <v>aut.Ing.Peter Jurica</v>
      </c>
      <c r="N119" s="219"/>
      <c r="O119" s="219"/>
      <c r="P119" s="219"/>
      <c r="Q119" s="219"/>
      <c r="R119" s="36"/>
    </row>
    <row r="120" spans="2:65" s="1" customFormat="1" ht="14.4" customHeight="1">
      <c r="B120" s="34"/>
      <c r="C120" s="30" t="s">
        <v>29</v>
      </c>
      <c r="D120" s="35"/>
      <c r="E120" s="35"/>
      <c r="F120" s="28" t="str">
        <f>IF(E16="","",E16)</f>
        <v>.</v>
      </c>
      <c r="G120" s="35"/>
      <c r="H120" s="35"/>
      <c r="I120" s="35"/>
      <c r="J120" s="35"/>
      <c r="K120" s="30" t="s">
        <v>33</v>
      </c>
      <c r="L120" s="35"/>
      <c r="M120" s="219" t="str">
        <f>E22</f>
        <v xml:space="preserve"> </v>
      </c>
      <c r="N120" s="219"/>
      <c r="O120" s="219"/>
      <c r="P120" s="219"/>
      <c r="Q120" s="219"/>
      <c r="R120" s="36"/>
    </row>
    <row r="121" spans="2:65" s="1" customFormat="1" ht="10.35" customHeight="1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65" s="9" customFormat="1" ht="29.25" customHeight="1">
      <c r="B122" s="147"/>
      <c r="C122" s="148" t="s">
        <v>161</v>
      </c>
      <c r="D122" s="149" t="s">
        <v>162</v>
      </c>
      <c r="E122" s="149" t="s">
        <v>57</v>
      </c>
      <c r="F122" s="248" t="s">
        <v>163</v>
      </c>
      <c r="G122" s="248"/>
      <c r="H122" s="248"/>
      <c r="I122" s="248"/>
      <c r="J122" s="149" t="s">
        <v>164</v>
      </c>
      <c r="K122" s="149" t="s">
        <v>165</v>
      </c>
      <c r="L122" s="249" t="s">
        <v>166</v>
      </c>
      <c r="M122" s="249"/>
      <c r="N122" s="248" t="s">
        <v>138</v>
      </c>
      <c r="O122" s="248"/>
      <c r="P122" s="248"/>
      <c r="Q122" s="250"/>
      <c r="R122" s="150"/>
      <c r="T122" s="74" t="s">
        <v>167</v>
      </c>
      <c r="U122" s="75" t="s">
        <v>39</v>
      </c>
      <c r="V122" s="75" t="s">
        <v>168</v>
      </c>
      <c r="W122" s="75" t="s">
        <v>169</v>
      </c>
      <c r="X122" s="75" t="s">
        <v>170</v>
      </c>
      <c r="Y122" s="75" t="s">
        <v>171</v>
      </c>
      <c r="Z122" s="75" t="s">
        <v>172</v>
      </c>
      <c r="AA122" s="76" t="s">
        <v>173</v>
      </c>
    </row>
    <row r="123" spans="2:65" s="1" customFormat="1" ht="29.25" customHeight="1">
      <c r="B123" s="34"/>
      <c r="C123" s="78" t="s">
        <v>135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233">
        <f>BK123</f>
        <v>0</v>
      </c>
      <c r="O123" s="234"/>
      <c r="P123" s="234"/>
      <c r="Q123" s="234"/>
      <c r="R123" s="36"/>
      <c r="T123" s="77"/>
      <c r="U123" s="50"/>
      <c r="V123" s="50"/>
      <c r="W123" s="151">
        <f>W124+W138</f>
        <v>0</v>
      </c>
      <c r="X123" s="50"/>
      <c r="Y123" s="151">
        <f>Y124+Y138</f>
        <v>22.8161472</v>
      </c>
      <c r="Z123" s="50"/>
      <c r="AA123" s="152">
        <f>AA124+AA138</f>
        <v>0</v>
      </c>
      <c r="AT123" s="18" t="s">
        <v>74</v>
      </c>
      <c r="AU123" s="18" t="s">
        <v>140</v>
      </c>
      <c r="BK123" s="153">
        <f>BK124+BK138</f>
        <v>0</v>
      </c>
    </row>
    <row r="124" spans="2:65" s="10" customFormat="1" ht="37.35" customHeight="1">
      <c r="B124" s="154"/>
      <c r="C124" s="155"/>
      <c r="D124" s="156" t="s">
        <v>141</v>
      </c>
      <c r="E124" s="156"/>
      <c r="F124" s="156"/>
      <c r="G124" s="156"/>
      <c r="H124" s="156"/>
      <c r="I124" s="156"/>
      <c r="J124" s="156"/>
      <c r="K124" s="156"/>
      <c r="L124" s="156"/>
      <c r="M124" s="156"/>
      <c r="N124" s="235">
        <f>BK124</f>
        <v>0</v>
      </c>
      <c r="O124" s="236"/>
      <c r="P124" s="236"/>
      <c r="Q124" s="236"/>
      <c r="R124" s="157"/>
      <c r="T124" s="158"/>
      <c r="U124" s="155"/>
      <c r="V124" s="155"/>
      <c r="W124" s="159">
        <f>W125+W128+W130+W133+W136</f>
        <v>0</v>
      </c>
      <c r="X124" s="155"/>
      <c r="Y124" s="159">
        <f>Y125+Y128+Y130+Y133+Y136</f>
        <v>22.8161472</v>
      </c>
      <c r="Z124" s="155"/>
      <c r="AA124" s="160">
        <f>AA125+AA128+AA130+AA133+AA136</f>
        <v>0</v>
      </c>
      <c r="AR124" s="161" t="s">
        <v>82</v>
      </c>
      <c r="AT124" s="162" t="s">
        <v>74</v>
      </c>
      <c r="AU124" s="162" t="s">
        <v>75</v>
      </c>
      <c r="AY124" s="161" t="s">
        <v>174</v>
      </c>
      <c r="BK124" s="163">
        <f>BK125+BK128+BK130+BK133+BK136</f>
        <v>0</v>
      </c>
    </row>
    <row r="125" spans="2:65" s="10" customFormat="1" ht="19.95" customHeight="1">
      <c r="B125" s="154"/>
      <c r="C125" s="155"/>
      <c r="D125" s="164" t="s">
        <v>383</v>
      </c>
      <c r="E125" s="164"/>
      <c r="F125" s="164"/>
      <c r="G125" s="164"/>
      <c r="H125" s="164"/>
      <c r="I125" s="164"/>
      <c r="J125" s="164"/>
      <c r="K125" s="164"/>
      <c r="L125" s="164"/>
      <c r="M125" s="164"/>
      <c r="N125" s="237">
        <f>BK125</f>
        <v>0</v>
      </c>
      <c r="O125" s="238"/>
      <c r="P125" s="238"/>
      <c r="Q125" s="238"/>
      <c r="R125" s="157"/>
      <c r="T125" s="158"/>
      <c r="U125" s="155"/>
      <c r="V125" s="155"/>
      <c r="W125" s="159">
        <f>SUM(W126:W127)</f>
        <v>0</v>
      </c>
      <c r="X125" s="155"/>
      <c r="Y125" s="159">
        <f>SUM(Y126:Y127)</f>
        <v>0</v>
      </c>
      <c r="Z125" s="155"/>
      <c r="AA125" s="160">
        <f>SUM(AA126:AA127)</f>
        <v>0</v>
      </c>
      <c r="AR125" s="161" t="s">
        <v>82</v>
      </c>
      <c r="AT125" s="162" t="s">
        <v>74</v>
      </c>
      <c r="AU125" s="162" t="s">
        <v>82</v>
      </c>
      <c r="AY125" s="161" t="s">
        <v>174</v>
      </c>
      <c r="BK125" s="163">
        <f>SUM(BK126:BK127)</f>
        <v>0</v>
      </c>
    </row>
    <row r="126" spans="2:65" s="1" customFormat="1" ht="31.5" customHeight="1">
      <c r="B126" s="136"/>
      <c r="C126" s="165" t="s">
        <v>82</v>
      </c>
      <c r="D126" s="165" t="s">
        <v>175</v>
      </c>
      <c r="E126" s="166" t="s">
        <v>386</v>
      </c>
      <c r="F126" s="239" t="s">
        <v>387</v>
      </c>
      <c r="G126" s="239"/>
      <c r="H126" s="239"/>
      <c r="I126" s="239"/>
      <c r="J126" s="167" t="s">
        <v>388</v>
      </c>
      <c r="K126" s="168">
        <v>27.99</v>
      </c>
      <c r="L126" s="240">
        <v>0</v>
      </c>
      <c r="M126" s="240"/>
      <c r="N126" s="241">
        <f>ROUND(L126*K126,2)</f>
        <v>0</v>
      </c>
      <c r="O126" s="241"/>
      <c r="P126" s="241"/>
      <c r="Q126" s="241"/>
      <c r="R126" s="139"/>
      <c r="T126" s="169" t="s">
        <v>5</v>
      </c>
      <c r="U126" s="43" t="s">
        <v>42</v>
      </c>
      <c r="V126" s="35"/>
      <c r="W126" s="170">
        <f>V126*K126</f>
        <v>0</v>
      </c>
      <c r="X126" s="170">
        <v>0</v>
      </c>
      <c r="Y126" s="170">
        <f>X126*K126</f>
        <v>0</v>
      </c>
      <c r="Z126" s="170">
        <v>0</v>
      </c>
      <c r="AA126" s="171">
        <f>Z126*K126</f>
        <v>0</v>
      </c>
      <c r="AR126" s="18" t="s">
        <v>179</v>
      </c>
      <c r="AT126" s="18" t="s">
        <v>175</v>
      </c>
      <c r="AU126" s="18" t="s">
        <v>87</v>
      </c>
      <c r="AY126" s="18" t="s">
        <v>174</v>
      </c>
      <c r="BE126" s="112">
        <f>IF(U126="základná",N126,0)</f>
        <v>0</v>
      </c>
      <c r="BF126" s="112">
        <f>IF(U126="znížená",N126,0)</f>
        <v>0</v>
      </c>
      <c r="BG126" s="112">
        <f>IF(U126="zákl. prenesená",N126,0)</f>
        <v>0</v>
      </c>
      <c r="BH126" s="112">
        <f>IF(U126="zníž. prenesená",N126,0)</f>
        <v>0</v>
      </c>
      <c r="BI126" s="112">
        <f>IF(U126="nulová",N126,0)</f>
        <v>0</v>
      </c>
      <c r="BJ126" s="18" t="s">
        <v>87</v>
      </c>
      <c r="BK126" s="112">
        <f>ROUND(L126*K126,2)</f>
        <v>0</v>
      </c>
      <c r="BL126" s="18" t="s">
        <v>179</v>
      </c>
      <c r="BM126" s="18" t="s">
        <v>389</v>
      </c>
    </row>
    <row r="127" spans="2:65" s="1" customFormat="1" ht="31.5" customHeight="1">
      <c r="B127" s="136"/>
      <c r="C127" s="165" t="s">
        <v>87</v>
      </c>
      <c r="D127" s="165" t="s">
        <v>175</v>
      </c>
      <c r="E127" s="166" t="s">
        <v>390</v>
      </c>
      <c r="F127" s="239" t="s">
        <v>391</v>
      </c>
      <c r="G127" s="239"/>
      <c r="H127" s="239"/>
      <c r="I127" s="239"/>
      <c r="J127" s="167" t="s">
        <v>178</v>
      </c>
      <c r="K127" s="168">
        <v>25</v>
      </c>
      <c r="L127" s="240">
        <v>0</v>
      </c>
      <c r="M127" s="240"/>
      <c r="N127" s="241">
        <f>ROUND(L127*K127,2)</f>
        <v>0</v>
      </c>
      <c r="O127" s="241"/>
      <c r="P127" s="241"/>
      <c r="Q127" s="241"/>
      <c r="R127" s="139"/>
      <c r="T127" s="169" t="s">
        <v>5</v>
      </c>
      <c r="U127" s="43" t="s">
        <v>42</v>
      </c>
      <c r="V127" s="35"/>
      <c r="W127" s="170">
        <f>V127*K127</f>
        <v>0</v>
      </c>
      <c r="X127" s="170">
        <v>0</v>
      </c>
      <c r="Y127" s="170">
        <f>X127*K127</f>
        <v>0</v>
      </c>
      <c r="Z127" s="170">
        <v>0</v>
      </c>
      <c r="AA127" s="171">
        <f>Z127*K127</f>
        <v>0</v>
      </c>
      <c r="AR127" s="18" t="s">
        <v>179</v>
      </c>
      <c r="AT127" s="18" t="s">
        <v>175</v>
      </c>
      <c r="AU127" s="18" t="s">
        <v>87</v>
      </c>
      <c r="AY127" s="18" t="s">
        <v>174</v>
      </c>
      <c r="BE127" s="112">
        <f>IF(U127="základná",N127,0)</f>
        <v>0</v>
      </c>
      <c r="BF127" s="112">
        <f>IF(U127="znížená",N127,0)</f>
        <v>0</v>
      </c>
      <c r="BG127" s="112">
        <f>IF(U127="zákl. prenesená",N127,0)</f>
        <v>0</v>
      </c>
      <c r="BH127" s="112">
        <f>IF(U127="zníž. prenesená",N127,0)</f>
        <v>0</v>
      </c>
      <c r="BI127" s="112">
        <f>IF(U127="nulová",N127,0)</f>
        <v>0</v>
      </c>
      <c r="BJ127" s="18" t="s">
        <v>87</v>
      </c>
      <c r="BK127" s="112">
        <f>ROUND(L127*K127,2)</f>
        <v>0</v>
      </c>
      <c r="BL127" s="18" t="s">
        <v>179</v>
      </c>
      <c r="BM127" s="18" t="s">
        <v>392</v>
      </c>
    </row>
    <row r="128" spans="2:65" s="10" customFormat="1" ht="29.85" customHeight="1">
      <c r="B128" s="154"/>
      <c r="C128" s="155"/>
      <c r="D128" s="164" t="s">
        <v>384</v>
      </c>
      <c r="E128" s="164"/>
      <c r="F128" s="164"/>
      <c r="G128" s="164"/>
      <c r="H128" s="164"/>
      <c r="I128" s="164"/>
      <c r="J128" s="164"/>
      <c r="K128" s="164"/>
      <c r="L128" s="164"/>
      <c r="M128" s="164"/>
      <c r="N128" s="228">
        <f>BK128</f>
        <v>0</v>
      </c>
      <c r="O128" s="229"/>
      <c r="P128" s="229"/>
      <c r="Q128" s="229"/>
      <c r="R128" s="157"/>
      <c r="T128" s="158"/>
      <c r="U128" s="155"/>
      <c r="V128" s="155"/>
      <c r="W128" s="159">
        <f>W129</f>
        <v>0</v>
      </c>
      <c r="X128" s="155"/>
      <c r="Y128" s="159">
        <f>Y129</f>
        <v>10.071424</v>
      </c>
      <c r="Z128" s="155"/>
      <c r="AA128" s="160">
        <f>AA129</f>
        <v>0</v>
      </c>
      <c r="AR128" s="161" t="s">
        <v>82</v>
      </c>
      <c r="AT128" s="162" t="s">
        <v>74</v>
      </c>
      <c r="AU128" s="162" t="s">
        <v>82</v>
      </c>
      <c r="AY128" s="161" t="s">
        <v>174</v>
      </c>
      <c r="BK128" s="163">
        <f>BK129</f>
        <v>0</v>
      </c>
    </row>
    <row r="129" spans="2:65" s="1" customFormat="1" ht="31.5" customHeight="1">
      <c r="B129" s="136"/>
      <c r="C129" s="165" t="s">
        <v>184</v>
      </c>
      <c r="D129" s="165" t="s">
        <v>175</v>
      </c>
      <c r="E129" s="166" t="s">
        <v>393</v>
      </c>
      <c r="F129" s="239" t="s">
        <v>394</v>
      </c>
      <c r="G129" s="239"/>
      <c r="H129" s="239"/>
      <c r="I129" s="239"/>
      <c r="J129" s="167" t="s">
        <v>178</v>
      </c>
      <c r="K129" s="168">
        <v>62.2</v>
      </c>
      <c r="L129" s="240">
        <v>0</v>
      </c>
      <c r="M129" s="240"/>
      <c r="N129" s="241">
        <f>ROUND(L129*K129,2)</f>
        <v>0</v>
      </c>
      <c r="O129" s="241"/>
      <c r="P129" s="241"/>
      <c r="Q129" s="241"/>
      <c r="R129" s="139"/>
      <c r="T129" s="169" t="s">
        <v>5</v>
      </c>
      <c r="U129" s="43" t="s">
        <v>42</v>
      </c>
      <c r="V129" s="35"/>
      <c r="W129" s="170">
        <f>V129*K129</f>
        <v>0</v>
      </c>
      <c r="X129" s="170">
        <v>0.16192000000000001</v>
      </c>
      <c r="Y129" s="170">
        <f>X129*K129</f>
        <v>10.071424</v>
      </c>
      <c r="Z129" s="170">
        <v>0</v>
      </c>
      <c r="AA129" s="171">
        <f>Z129*K129</f>
        <v>0</v>
      </c>
      <c r="AR129" s="18" t="s">
        <v>179</v>
      </c>
      <c r="AT129" s="18" t="s">
        <v>175</v>
      </c>
      <c r="AU129" s="18" t="s">
        <v>87</v>
      </c>
      <c r="AY129" s="18" t="s">
        <v>174</v>
      </c>
      <c r="BE129" s="112">
        <f>IF(U129="základná",N129,0)</f>
        <v>0</v>
      </c>
      <c r="BF129" s="112">
        <f>IF(U129="znížená",N129,0)</f>
        <v>0</v>
      </c>
      <c r="BG129" s="112">
        <f>IF(U129="zákl. prenesená",N129,0)</f>
        <v>0</v>
      </c>
      <c r="BH129" s="112">
        <f>IF(U129="zníž. prenesená",N129,0)</f>
        <v>0</v>
      </c>
      <c r="BI129" s="112">
        <f>IF(U129="nulová",N129,0)</f>
        <v>0</v>
      </c>
      <c r="BJ129" s="18" t="s">
        <v>87</v>
      </c>
      <c r="BK129" s="112">
        <f>ROUND(L129*K129,2)</f>
        <v>0</v>
      </c>
      <c r="BL129" s="18" t="s">
        <v>179</v>
      </c>
      <c r="BM129" s="18" t="s">
        <v>395</v>
      </c>
    </row>
    <row r="130" spans="2:65" s="10" customFormat="1" ht="29.85" customHeight="1">
      <c r="B130" s="154"/>
      <c r="C130" s="155"/>
      <c r="D130" s="164" t="s">
        <v>385</v>
      </c>
      <c r="E130" s="164"/>
      <c r="F130" s="164"/>
      <c r="G130" s="164"/>
      <c r="H130" s="164"/>
      <c r="I130" s="164"/>
      <c r="J130" s="164"/>
      <c r="K130" s="164"/>
      <c r="L130" s="164"/>
      <c r="M130" s="164"/>
      <c r="N130" s="228">
        <f>BK130</f>
        <v>0</v>
      </c>
      <c r="O130" s="229"/>
      <c r="P130" s="229"/>
      <c r="Q130" s="229"/>
      <c r="R130" s="157"/>
      <c r="T130" s="158"/>
      <c r="U130" s="155"/>
      <c r="V130" s="155"/>
      <c r="W130" s="159">
        <f>SUM(W131:W132)</f>
        <v>0</v>
      </c>
      <c r="X130" s="155"/>
      <c r="Y130" s="159">
        <f>SUM(Y131:Y132)</f>
        <v>8.2860352000000006</v>
      </c>
      <c r="Z130" s="155"/>
      <c r="AA130" s="160">
        <f>SUM(AA131:AA132)</f>
        <v>0</v>
      </c>
      <c r="AR130" s="161" t="s">
        <v>82</v>
      </c>
      <c r="AT130" s="162" t="s">
        <v>74</v>
      </c>
      <c r="AU130" s="162" t="s">
        <v>82</v>
      </c>
      <c r="AY130" s="161" t="s">
        <v>174</v>
      </c>
      <c r="BK130" s="163">
        <f>SUM(BK131:BK132)</f>
        <v>0</v>
      </c>
    </row>
    <row r="131" spans="2:65" s="1" customFormat="1" ht="44.25" customHeight="1">
      <c r="B131" s="136"/>
      <c r="C131" s="165" t="s">
        <v>179</v>
      </c>
      <c r="D131" s="165" t="s">
        <v>175</v>
      </c>
      <c r="E131" s="166" t="s">
        <v>396</v>
      </c>
      <c r="F131" s="239" t="s">
        <v>397</v>
      </c>
      <c r="G131" s="239"/>
      <c r="H131" s="239"/>
      <c r="I131" s="239"/>
      <c r="J131" s="167" t="s">
        <v>178</v>
      </c>
      <c r="K131" s="168">
        <v>62.2</v>
      </c>
      <c r="L131" s="240">
        <v>0</v>
      </c>
      <c r="M131" s="240"/>
      <c r="N131" s="241">
        <f>ROUND(L131*K131,2)</f>
        <v>0</v>
      </c>
      <c r="O131" s="241"/>
      <c r="P131" s="241"/>
      <c r="Q131" s="241"/>
      <c r="R131" s="139"/>
      <c r="T131" s="169" t="s">
        <v>5</v>
      </c>
      <c r="U131" s="43" t="s">
        <v>42</v>
      </c>
      <c r="V131" s="35"/>
      <c r="W131" s="170">
        <f>V131*K131</f>
        <v>0</v>
      </c>
      <c r="X131" s="170">
        <v>0.112</v>
      </c>
      <c r="Y131" s="170">
        <f>X131*K131</f>
        <v>6.9664000000000001</v>
      </c>
      <c r="Z131" s="170">
        <v>0</v>
      </c>
      <c r="AA131" s="171">
        <f>Z131*K131</f>
        <v>0</v>
      </c>
      <c r="AR131" s="18" t="s">
        <v>179</v>
      </c>
      <c r="AT131" s="18" t="s">
        <v>175</v>
      </c>
      <c r="AU131" s="18" t="s">
        <v>87</v>
      </c>
      <c r="AY131" s="18" t="s">
        <v>174</v>
      </c>
      <c r="BE131" s="112">
        <f>IF(U131="základná",N131,0)</f>
        <v>0</v>
      </c>
      <c r="BF131" s="112">
        <f>IF(U131="znížená",N131,0)</f>
        <v>0</v>
      </c>
      <c r="BG131" s="112">
        <f>IF(U131="zákl. prenesená",N131,0)</f>
        <v>0</v>
      </c>
      <c r="BH131" s="112">
        <f>IF(U131="zníž. prenesená",N131,0)</f>
        <v>0</v>
      </c>
      <c r="BI131" s="112">
        <f>IF(U131="nulová",N131,0)</f>
        <v>0</v>
      </c>
      <c r="BJ131" s="18" t="s">
        <v>87</v>
      </c>
      <c r="BK131" s="112">
        <f>ROUND(L131*K131,2)</f>
        <v>0</v>
      </c>
      <c r="BL131" s="18" t="s">
        <v>179</v>
      </c>
      <c r="BM131" s="18" t="s">
        <v>398</v>
      </c>
    </row>
    <row r="132" spans="2:65" s="1" customFormat="1" ht="31.5" customHeight="1">
      <c r="B132" s="136"/>
      <c r="C132" s="172" t="s">
        <v>191</v>
      </c>
      <c r="D132" s="172" t="s">
        <v>278</v>
      </c>
      <c r="E132" s="173" t="s">
        <v>399</v>
      </c>
      <c r="F132" s="242" t="s">
        <v>400</v>
      </c>
      <c r="G132" s="242"/>
      <c r="H132" s="242"/>
      <c r="I132" s="242"/>
      <c r="J132" s="174" t="s">
        <v>178</v>
      </c>
      <c r="K132" s="175">
        <v>63.444000000000003</v>
      </c>
      <c r="L132" s="243">
        <v>0</v>
      </c>
      <c r="M132" s="243"/>
      <c r="N132" s="244">
        <f>ROUND(L132*K132,2)</f>
        <v>0</v>
      </c>
      <c r="O132" s="241"/>
      <c r="P132" s="241"/>
      <c r="Q132" s="241"/>
      <c r="R132" s="139"/>
      <c r="T132" s="169" t="s">
        <v>5</v>
      </c>
      <c r="U132" s="43" t="s">
        <v>42</v>
      </c>
      <c r="V132" s="35"/>
      <c r="W132" s="170">
        <f>V132*K132</f>
        <v>0</v>
      </c>
      <c r="X132" s="170">
        <v>2.0799999999999999E-2</v>
      </c>
      <c r="Y132" s="170">
        <f>X132*K132</f>
        <v>1.3196352</v>
      </c>
      <c r="Z132" s="170">
        <v>0</v>
      </c>
      <c r="AA132" s="171">
        <f>Z132*K132</f>
        <v>0</v>
      </c>
      <c r="AR132" s="18" t="s">
        <v>204</v>
      </c>
      <c r="AT132" s="18" t="s">
        <v>278</v>
      </c>
      <c r="AU132" s="18" t="s">
        <v>87</v>
      </c>
      <c r="AY132" s="18" t="s">
        <v>174</v>
      </c>
      <c r="BE132" s="112">
        <f>IF(U132="základná",N132,0)</f>
        <v>0</v>
      </c>
      <c r="BF132" s="112">
        <f>IF(U132="znížená",N132,0)</f>
        <v>0</v>
      </c>
      <c r="BG132" s="112">
        <f>IF(U132="zákl. prenesená",N132,0)</f>
        <v>0</v>
      </c>
      <c r="BH132" s="112">
        <f>IF(U132="zníž. prenesená",N132,0)</f>
        <v>0</v>
      </c>
      <c r="BI132" s="112">
        <f>IF(U132="nulová",N132,0)</f>
        <v>0</v>
      </c>
      <c r="BJ132" s="18" t="s">
        <v>87</v>
      </c>
      <c r="BK132" s="112">
        <f>ROUND(L132*K132,2)</f>
        <v>0</v>
      </c>
      <c r="BL132" s="18" t="s">
        <v>179</v>
      </c>
      <c r="BM132" s="18" t="s">
        <v>401</v>
      </c>
    </row>
    <row r="133" spans="2:65" s="10" customFormat="1" ht="29.85" customHeight="1">
      <c r="B133" s="154"/>
      <c r="C133" s="155"/>
      <c r="D133" s="164" t="s">
        <v>143</v>
      </c>
      <c r="E133" s="164"/>
      <c r="F133" s="164"/>
      <c r="G133" s="164"/>
      <c r="H133" s="164"/>
      <c r="I133" s="164"/>
      <c r="J133" s="164"/>
      <c r="K133" s="164"/>
      <c r="L133" s="164"/>
      <c r="M133" s="164"/>
      <c r="N133" s="228">
        <f>BK133</f>
        <v>0</v>
      </c>
      <c r="O133" s="229"/>
      <c r="P133" s="229"/>
      <c r="Q133" s="229"/>
      <c r="R133" s="157"/>
      <c r="T133" s="158"/>
      <c r="U133" s="155"/>
      <c r="V133" s="155"/>
      <c r="W133" s="159">
        <f>SUM(W134:W135)</f>
        <v>0</v>
      </c>
      <c r="X133" s="155"/>
      <c r="Y133" s="159">
        <f>SUM(Y134:Y135)</f>
        <v>4.4586879999999995</v>
      </c>
      <c r="Z133" s="155"/>
      <c r="AA133" s="160">
        <f>SUM(AA134:AA135)</f>
        <v>0</v>
      </c>
      <c r="AR133" s="161" t="s">
        <v>82</v>
      </c>
      <c r="AT133" s="162" t="s">
        <v>74</v>
      </c>
      <c r="AU133" s="162" t="s">
        <v>82</v>
      </c>
      <c r="AY133" s="161" t="s">
        <v>174</v>
      </c>
      <c r="BK133" s="163">
        <f>SUM(BK134:BK135)</f>
        <v>0</v>
      </c>
    </row>
    <row r="134" spans="2:65" s="1" customFormat="1" ht="44.25" customHeight="1">
      <c r="B134" s="136"/>
      <c r="C134" s="165" t="s">
        <v>195</v>
      </c>
      <c r="D134" s="165" t="s">
        <v>175</v>
      </c>
      <c r="E134" s="166" t="s">
        <v>402</v>
      </c>
      <c r="F134" s="239" t="s">
        <v>403</v>
      </c>
      <c r="G134" s="239"/>
      <c r="H134" s="239"/>
      <c r="I134" s="239"/>
      <c r="J134" s="167" t="s">
        <v>198</v>
      </c>
      <c r="K134" s="168">
        <v>36.799999999999997</v>
      </c>
      <c r="L134" s="240">
        <v>0</v>
      </c>
      <c r="M134" s="240"/>
      <c r="N134" s="241">
        <f>ROUND(L134*K134,2)</f>
        <v>0</v>
      </c>
      <c r="O134" s="241"/>
      <c r="P134" s="241"/>
      <c r="Q134" s="241"/>
      <c r="R134" s="139"/>
      <c r="T134" s="169" t="s">
        <v>5</v>
      </c>
      <c r="U134" s="43" t="s">
        <v>42</v>
      </c>
      <c r="V134" s="35"/>
      <c r="W134" s="170">
        <f>V134*K134</f>
        <v>0</v>
      </c>
      <c r="X134" s="170">
        <v>9.7930000000000003E-2</v>
      </c>
      <c r="Y134" s="170">
        <f>X134*K134</f>
        <v>3.6038239999999999</v>
      </c>
      <c r="Z134" s="170">
        <v>0</v>
      </c>
      <c r="AA134" s="171">
        <f>Z134*K134</f>
        <v>0</v>
      </c>
      <c r="AR134" s="18" t="s">
        <v>179</v>
      </c>
      <c r="AT134" s="18" t="s">
        <v>175</v>
      </c>
      <c r="AU134" s="18" t="s">
        <v>87</v>
      </c>
      <c r="AY134" s="18" t="s">
        <v>174</v>
      </c>
      <c r="BE134" s="112">
        <f>IF(U134="základná",N134,0)</f>
        <v>0</v>
      </c>
      <c r="BF134" s="112">
        <f>IF(U134="znížená",N134,0)</f>
        <v>0</v>
      </c>
      <c r="BG134" s="112">
        <f>IF(U134="zákl. prenesená",N134,0)</f>
        <v>0</v>
      </c>
      <c r="BH134" s="112">
        <f>IF(U134="zníž. prenesená",N134,0)</f>
        <v>0</v>
      </c>
      <c r="BI134" s="112">
        <f>IF(U134="nulová",N134,0)</f>
        <v>0</v>
      </c>
      <c r="BJ134" s="18" t="s">
        <v>87</v>
      </c>
      <c r="BK134" s="112">
        <f>ROUND(L134*K134,2)</f>
        <v>0</v>
      </c>
      <c r="BL134" s="18" t="s">
        <v>179</v>
      </c>
      <c r="BM134" s="18" t="s">
        <v>404</v>
      </c>
    </row>
    <row r="135" spans="2:65" s="1" customFormat="1" ht="22.5" customHeight="1">
      <c r="B135" s="136"/>
      <c r="C135" s="172" t="s">
        <v>208</v>
      </c>
      <c r="D135" s="172" t="s">
        <v>278</v>
      </c>
      <c r="E135" s="173" t="s">
        <v>405</v>
      </c>
      <c r="F135" s="242" t="s">
        <v>406</v>
      </c>
      <c r="G135" s="242"/>
      <c r="H135" s="242"/>
      <c r="I135" s="242"/>
      <c r="J135" s="174" t="s">
        <v>281</v>
      </c>
      <c r="K135" s="175">
        <v>37.167999999999999</v>
      </c>
      <c r="L135" s="243">
        <v>0</v>
      </c>
      <c r="M135" s="243"/>
      <c r="N135" s="244">
        <f>ROUND(L135*K135,2)</f>
        <v>0</v>
      </c>
      <c r="O135" s="241"/>
      <c r="P135" s="241"/>
      <c r="Q135" s="241"/>
      <c r="R135" s="139"/>
      <c r="T135" s="169" t="s">
        <v>5</v>
      </c>
      <c r="U135" s="43" t="s">
        <v>42</v>
      </c>
      <c r="V135" s="35"/>
      <c r="W135" s="170">
        <f>V135*K135</f>
        <v>0</v>
      </c>
      <c r="X135" s="170">
        <v>2.3E-2</v>
      </c>
      <c r="Y135" s="170">
        <f>X135*K135</f>
        <v>0.85486399999999996</v>
      </c>
      <c r="Z135" s="170">
        <v>0</v>
      </c>
      <c r="AA135" s="171">
        <f>Z135*K135</f>
        <v>0</v>
      </c>
      <c r="AR135" s="18" t="s">
        <v>204</v>
      </c>
      <c r="AT135" s="18" t="s">
        <v>278</v>
      </c>
      <c r="AU135" s="18" t="s">
        <v>87</v>
      </c>
      <c r="AY135" s="18" t="s">
        <v>174</v>
      </c>
      <c r="BE135" s="112">
        <f>IF(U135="základná",N135,0)</f>
        <v>0</v>
      </c>
      <c r="BF135" s="112">
        <f>IF(U135="znížená",N135,0)</f>
        <v>0</v>
      </c>
      <c r="BG135" s="112">
        <f>IF(U135="zákl. prenesená",N135,0)</f>
        <v>0</v>
      </c>
      <c r="BH135" s="112">
        <f>IF(U135="zníž. prenesená",N135,0)</f>
        <v>0</v>
      </c>
      <c r="BI135" s="112">
        <f>IF(U135="nulová",N135,0)</f>
        <v>0</v>
      </c>
      <c r="BJ135" s="18" t="s">
        <v>87</v>
      </c>
      <c r="BK135" s="112">
        <f>ROUND(L135*K135,2)</f>
        <v>0</v>
      </c>
      <c r="BL135" s="18" t="s">
        <v>179</v>
      </c>
      <c r="BM135" s="18" t="s">
        <v>1215</v>
      </c>
    </row>
    <row r="136" spans="2:65" s="10" customFormat="1" ht="29.85" customHeight="1">
      <c r="B136" s="154"/>
      <c r="C136" s="155"/>
      <c r="D136" s="164" t="s">
        <v>144</v>
      </c>
      <c r="E136" s="164"/>
      <c r="F136" s="164"/>
      <c r="G136" s="164"/>
      <c r="H136" s="164"/>
      <c r="I136" s="164"/>
      <c r="J136" s="164"/>
      <c r="K136" s="164"/>
      <c r="L136" s="164"/>
      <c r="M136" s="164"/>
      <c r="N136" s="228">
        <f>BK136</f>
        <v>0</v>
      </c>
      <c r="O136" s="229"/>
      <c r="P136" s="229"/>
      <c r="Q136" s="229"/>
      <c r="R136" s="157"/>
      <c r="T136" s="158"/>
      <c r="U136" s="155"/>
      <c r="V136" s="155"/>
      <c r="W136" s="159">
        <f>W137</f>
        <v>0</v>
      </c>
      <c r="X136" s="155"/>
      <c r="Y136" s="159">
        <f>Y137</f>
        <v>0</v>
      </c>
      <c r="Z136" s="155"/>
      <c r="AA136" s="160">
        <f>AA137</f>
        <v>0</v>
      </c>
      <c r="AR136" s="161" t="s">
        <v>82</v>
      </c>
      <c r="AT136" s="162" t="s">
        <v>74</v>
      </c>
      <c r="AU136" s="162" t="s">
        <v>82</v>
      </c>
      <c r="AY136" s="161" t="s">
        <v>174</v>
      </c>
      <c r="BK136" s="163">
        <f>BK137</f>
        <v>0</v>
      </c>
    </row>
    <row r="137" spans="2:65" s="1" customFormat="1" ht="44.25" customHeight="1">
      <c r="B137" s="136"/>
      <c r="C137" s="165" t="s">
        <v>204</v>
      </c>
      <c r="D137" s="165" t="s">
        <v>175</v>
      </c>
      <c r="E137" s="166" t="s">
        <v>408</v>
      </c>
      <c r="F137" s="239" t="s">
        <v>409</v>
      </c>
      <c r="G137" s="239"/>
      <c r="H137" s="239"/>
      <c r="I137" s="239"/>
      <c r="J137" s="167" t="s">
        <v>223</v>
      </c>
      <c r="K137" s="168">
        <v>22.815999999999999</v>
      </c>
      <c r="L137" s="240">
        <v>0</v>
      </c>
      <c r="M137" s="240"/>
      <c r="N137" s="241">
        <f>ROUND(L137*K137,2)</f>
        <v>0</v>
      </c>
      <c r="O137" s="241"/>
      <c r="P137" s="241"/>
      <c r="Q137" s="241"/>
      <c r="R137" s="139"/>
      <c r="T137" s="169" t="s">
        <v>5</v>
      </c>
      <c r="U137" s="43" t="s">
        <v>42</v>
      </c>
      <c r="V137" s="35"/>
      <c r="W137" s="170">
        <f>V137*K137</f>
        <v>0</v>
      </c>
      <c r="X137" s="170">
        <v>0</v>
      </c>
      <c r="Y137" s="170">
        <f>X137*K137</f>
        <v>0</v>
      </c>
      <c r="Z137" s="170">
        <v>0</v>
      </c>
      <c r="AA137" s="171">
        <f>Z137*K137</f>
        <v>0</v>
      </c>
      <c r="AR137" s="18" t="s">
        <v>179</v>
      </c>
      <c r="AT137" s="18" t="s">
        <v>175</v>
      </c>
      <c r="AU137" s="18" t="s">
        <v>87</v>
      </c>
      <c r="AY137" s="18" t="s">
        <v>174</v>
      </c>
      <c r="BE137" s="112">
        <f>IF(U137="základná",N137,0)</f>
        <v>0</v>
      </c>
      <c r="BF137" s="112">
        <f>IF(U137="znížená",N137,0)</f>
        <v>0</v>
      </c>
      <c r="BG137" s="112">
        <f>IF(U137="zákl. prenesená",N137,0)</f>
        <v>0</v>
      </c>
      <c r="BH137" s="112">
        <f>IF(U137="zníž. prenesená",N137,0)</f>
        <v>0</v>
      </c>
      <c r="BI137" s="112">
        <f>IF(U137="nulová",N137,0)</f>
        <v>0</v>
      </c>
      <c r="BJ137" s="18" t="s">
        <v>87</v>
      </c>
      <c r="BK137" s="112">
        <f>ROUND(L137*K137,2)</f>
        <v>0</v>
      </c>
      <c r="BL137" s="18" t="s">
        <v>179</v>
      </c>
      <c r="BM137" s="18" t="s">
        <v>410</v>
      </c>
    </row>
    <row r="138" spans="2:65" s="1" customFormat="1" ht="49.95" customHeight="1">
      <c r="B138" s="34"/>
      <c r="C138" s="35"/>
      <c r="D138" s="156" t="s">
        <v>288</v>
      </c>
      <c r="E138" s="35"/>
      <c r="F138" s="35"/>
      <c r="G138" s="35"/>
      <c r="H138" s="35"/>
      <c r="I138" s="35"/>
      <c r="J138" s="35"/>
      <c r="K138" s="35"/>
      <c r="L138" s="35"/>
      <c r="M138" s="35"/>
      <c r="N138" s="230">
        <f>BK138</f>
        <v>0</v>
      </c>
      <c r="O138" s="231"/>
      <c r="P138" s="231"/>
      <c r="Q138" s="231"/>
      <c r="R138" s="36"/>
      <c r="T138" s="176"/>
      <c r="U138" s="55"/>
      <c r="V138" s="55"/>
      <c r="W138" s="55"/>
      <c r="X138" s="55"/>
      <c r="Y138" s="55"/>
      <c r="Z138" s="55"/>
      <c r="AA138" s="57"/>
      <c r="AT138" s="18" t="s">
        <v>74</v>
      </c>
      <c r="AU138" s="18" t="s">
        <v>75</v>
      </c>
      <c r="AY138" s="18" t="s">
        <v>289</v>
      </c>
      <c r="BK138" s="112">
        <v>0</v>
      </c>
    </row>
    <row r="139" spans="2:65" s="1" customFormat="1" ht="6.9" customHeight="1">
      <c r="B139" s="58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60"/>
    </row>
  </sheetData>
  <mergeCells count="103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28:Q128"/>
    <mergeCell ref="N130:Q130"/>
    <mergeCell ref="D102:H102"/>
    <mergeCell ref="N102:Q102"/>
    <mergeCell ref="N103:Q103"/>
    <mergeCell ref="L105:Q105"/>
    <mergeCell ref="C111:Q111"/>
    <mergeCell ref="F113:P113"/>
    <mergeCell ref="F114:P114"/>
    <mergeCell ref="F115:P115"/>
    <mergeCell ref="M117:P117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L127:M127"/>
    <mergeCell ref="N127:Q127"/>
    <mergeCell ref="N123:Q123"/>
    <mergeCell ref="N124:Q124"/>
    <mergeCell ref="N125:Q125"/>
    <mergeCell ref="N133:Q133"/>
    <mergeCell ref="N136:Q136"/>
    <mergeCell ref="N138:Q138"/>
    <mergeCell ref="H1:K1"/>
    <mergeCell ref="S2:AC2"/>
    <mergeCell ref="F134:I134"/>
    <mergeCell ref="L134:M134"/>
    <mergeCell ref="N134:Q134"/>
    <mergeCell ref="F135:I135"/>
    <mergeCell ref="L135:M135"/>
    <mergeCell ref="N135:Q135"/>
    <mergeCell ref="F137:I137"/>
    <mergeCell ref="L137:M137"/>
    <mergeCell ref="N137:Q137"/>
    <mergeCell ref="F129:I129"/>
    <mergeCell ref="L129:M129"/>
    <mergeCell ref="N129:Q129"/>
    <mergeCell ref="F131:I131"/>
    <mergeCell ref="L131:M131"/>
    <mergeCell ref="N131:Q131"/>
    <mergeCell ref="F132:I132"/>
    <mergeCell ref="L132:M132"/>
    <mergeCell ref="N132:Q132"/>
    <mergeCell ref="M119:Q119"/>
  </mergeCells>
  <hyperlinks>
    <hyperlink ref="F1:G1" location="C2" display="1) Krycí list rozpočtu" xr:uid="{00000000-0004-0000-0900-000000000000}"/>
    <hyperlink ref="H1:K1" location="C87" display="2) Rekapitulácia rozpočtu" xr:uid="{00000000-0004-0000-0900-000001000000}"/>
    <hyperlink ref="L1" location="C122" display="3) Rozpočet" xr:uid="{00000000-0004-0000-0900-000002000000}"/>
    <hyperlink ref="S1:T1" location="'Rekapitulácia stavby'!C2" display="Rekapitulácia stavby" xr:uid="{00000000-0004-0000-09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N127"/>
  <sheetViews>
    <sheetView showGridLines="0" workbookViewId="0">
      <pane ySplit="1" topLeftCell="A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20"/>
      <c r="B1" s="12"/>
      <c r="C1" s="12"/>
      <c r="D1" s="13" t="s">
        <v>1</v>
      </c>
      <c r="E1" s="12"/>
      <c r="F1" s="14" t="s">
        <v>125</v>
      </c>
      <c r="G1" s="14"/>
      <c r="H1" s="232" t="s">
        <v>126</v>
      </c>
      <c r="I1" s="232"/>
      <c r="J1" s="232"/>
      <c r="K1" s="232"/>
      <c r="L1" s="14" t="s">
        <v>127</v>
      </c>
      <c r="M1" s="12"/>
      <c r="N1" s="12"/>
      <c r="O1" s="13" t="s">
        <v>128</v>
      </c>
      <c r="P1" s="12"/>
      <c r="Q1" s="12"/>
      <c r="R1" s="12"/>
      <c r="S1" s="14" t="s">
        <v>129</v>
      </c>
      <c r="T1" s="14"/>
      <c r="U1" s="120"/>
      <c r="V1" s="12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" customHeight="1">
      <c r="C2" s="215" t="s">
        <v>7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S2" s="180" t="s">
        <v>8</v>
      </c>
      <c r="T2" s="181"/>
      <c r="U2" s="181"/>
      <c r="V2" s="181"/>
      <c r="W2" s="181"/>
      <c r="X2" s="181"/>
      <c r="Y2" s="181"/>
      <c r="Z2" s="181"/>
      <c r="AA2" s="181"/>
      <c r="AB2" s="181"/>
      <c r="AC2" s="181"/>
      <c r="AT2" s="18" t="s">
        <v>115</v>
      </c>
    </row>
    <row r="3" spans="1:6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75</v>
      </c>
    </row>
    <row r="4" spans="1:66" ht="36.9" customHeight="1">
      <c r="B4" s="22"/>
      <c r="C4" s="205" t="s">
        <v>130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3"/>
      <c r="T4" s="24" t="s">
        <v>12</v>
      </c>
      <c r="AT4" s="18" t="s">
        <v>6</v>
      </c>
    </row>
    <row r="5" spans="1:66" ht="6.9" customHeight="1">
      <c r="B5" s="2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3"/>
    </row>
    <row r="6" spans="1:66" ht="25.35" customHeight="1">
      <c r="B6" s="22"/>
      <c r="C6" s="26"/>
      <c r="D6" s="30" t="s">
        <v>18</v>
      </c>
      <c r="E6" s="26"/>
      <c r="F6" s="245" t="str">
        <f>'Rekapitulácia stavby'!K6</f>
        <v>Rozšírenie materskej školy - Jakubovany</v>
      </c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6"/>
      <c r="R6" s="23"/>
    </row>
    <row r="7" spans="1:66" s="1" customFormat="1" ht="32.85" customHeight="1">
      <c r="B7" s="34"/>
      <c r="C7" s="35"/>
      <c r="D7" s="29" t="s">
        <v>131</v>
      </c>
      <c r="E7" s="35"/>
      <c r="F7" s="221" t="s">
        <v>1216</v>
      </c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35"/>
      <c r="R7" s="36"/>
    </row>
    <row r="8" spans="1:66" s="1" customFormat="1" ht="14.4" customHeight="1">
      <c r="B8" s="34"/>
      <c r="C8" s="35"/>
      <c r="D8" s="30" t="s">
        <v>20</v>
      </c>
      <c r="E8" s="35"/>
      <c r="F8" s="28" t="s">
        <v>5</v>
      </c>
      <c r="G8" s="35"/>
      <c r="H8" s="35"/>
      <c r="I8" s="35"/>
      <c r="J8" s="35"/>
      <c r="K8" s="35"/>
      <c r="L8" s="35"/>
      <c r="M8" s="30" t="s">
        <v>21</v>
      </c>
      <c r="N8" s="35"/>
      <c r="O8" s="28" t="s">
        <v>5</v>
      </c>
      <c r="P8" s="35"/>
      <c r="Q8" s="35"/>
      <c r="R8" s="36"/>
    </row>
    <row r="9" spans="1:66" s="1" customFormat="1" ht="14.4" customHeight="1">
      <c r="B9" s="34"/>
      <c r="C9" s="35"/>
      <c r="D9" s="30" t="s">
        <v>22</v>
      </c>
      <c r="E9" s="35"/>
      <c r="F9" s="28" t="s">
        <v>23</v>
      </c>
      <c r="G9" s="35"/>
      <c r="H9" s="35"/>
      <c r="I9" s="35"/>
      <c r="J9" s="35"/>
      <c r="K9" s="35"/>
      <c r="L9" s="35"/>
      <c r="M9" s="30" t="s">
        <v>24</v>
      </c>
      <c r="N9" s="35"/>
      <c r="O9" s="264">
        <f>'Rekapitulácia stavby'!AN8</f>
        <v>42926</v>
      </c>
      <c r="P9" s="214"/>
      <c r="Q9" s="35"/>
      <c r="R9" s="36"/>
    </row>
    <row r="10" spans="1:66" s="1" customFormat="1" ht="10.95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" customHeight="1">
      <c r="B11" s="34"/>
      <c r="C11" s="35"/>
      <c r="D11" s="30" t="s">
        <v>25</v>
      </c>
      <c r="E11" s="35"/>
      <c r="F11" s="35"/>
      <c r="G11" s="35"/>
      <c r="H11" s="35"/>
      <c r="I11" s="35"/>
      <c r="J11" s="35"/>
      <c r="K11" s="35"/>
      <c r="L11" s="35"/>
      <c r="M11" s="30" t="s">
        <v>26</v>
      </c>
      <c r="N11" s="35"/>
      <c r="O11" s="219" t="s">
        <v>5</v>
      </c>
      <c r="P11" s="219"/>
      <c r="Q11" s="35"/>
      <c r="R11" s="36"/>
    </row>
    <row r="12" spans="1:66" s="1" customFormat="1" ht="18" customHeight="1">
      <c r="B12" s="34"/>
      <c r="C12" s="35"/>
      <c r="D12" s="35"/>
      <c r="E12" s="28" t="s">
        <v>27</v>
      </c>
      <c r="F12" s="35"/>
      <c r="G12" s="35"/>
      <c r="H12" s="35"/>
      <c r="I12" s="35"/>
      <c r="J12" s="35"/>
      <c r="K12" s="35"/>
      <c r="L12" s="35"/>
      <c r="M12" s="30" t="s">
        <v>28</v>
      </c>
      <c r="N12" s="35"/>
      <c r="O12" s="219" t="s">
        <v>5</v>
      </c>
      <c r="P12" s="219"/>
      <c r="Q12" s="35"/>
      <c r="R12" s="36"/>
    </row>
    <row r="13" spans="1:66" s="1" customFormat="1" ht="6.9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" customHeight="1">
      <c r="B14" s="34"/>
      <c r="C14" s="35"/>
      <c r="D14" s="30" t="s">
        <v>29</v>
      </c>
      <c r="E14" s="35"/>
      <c r="F14" s="35"/>
      <c r="G14" s="35"/>
      <c r="H14" s="35"/>
      <c r="I14" s="35"/>
      <c r="J14" s="35"/>
      <c r="K14" s="35"/>
      <c r="L14" s="35"/>
      <c r="M14" s="30" t="s">
        <v>26</v>
      </c>
      <c r="N14" s="35"/>
      <c r="O14" s="262" t="str">
        <f>IF('Rekapitulácia stavby'!AN13="","",'Rekapitulácia stavby'!AN13)</f>
        <v>.</v>
      </c>
      <c r="P14" s="219"/>
      <c r="Q14" s="35"/>
      <c r="R14" s="36"/>
    </row>
    <row r="15" spans="1:66" s="1" customFormat="1" ht="18" customHeight="1">
      <c r="B15" s="34"/>
      <c r="C15" s="35"/>
      <c r="D15" s="35"/>
      <c r="E15" s="262" t="str">
        <f>IF('Rekapitulácia stavby'!E14="","",'Rekapitulácia stavby'!E14)</f>
        <v>.</v>
      </c>
      <c r="F15" s="263"/>
      <c r="G15" s="263"/>
      <c r="H15" s="263"/>
      <c r="I15" s="263"/>
      <c r="J15" s="263"/>
      <c r="K15" s="263"/>
      <c r="L15" s="263"/>
      <c r="M15" s="30" t="s">
        <v>28</v>
      </c>
      <c r="N15" s="35"/>
      <c r="O15" s="262" t="str">
        <f>IF('Rekapitulácia stavby'!AN14="","",'Rekapitulácia stavby'!AN14)</f>
        <v>.</v>
      </c>
      <c r="P15" s="219"/>
      <c r="Q15" s="35"/>
      <c r="R15" s="36"/>
    </row>
    <row r="16" spans="1:66" s="1" customFormat="1" ht="6.9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" customHeight="1">
      <c r="B17" s="34"/>
      <c r="C17" s="35"/>
      <c r="D17" s="30" t="s">
        <v>30</v>
      </c>
      <c r="E17" s="35"/>
      <c r="F17" s="35"/>
      <c r="G17" s="35"/>
      <c r="H17" s="35"/>
      <c r="I17" s="35"/>
      <c r="J17" s="35"/>
      <c r="K17" s="35"/>
      <c r="L17" s="35"/>
      <c r="M17" s="30" t="s">
        <v>26</v>
      </c>
      <c r="N17" s="35"/>
      <c r="O17" s="219" t="s">
        <v>5</v>
      </c>
      <c r="P17" s="219"/>
      <c r="Q17" s="35"/>
      <c r="R17" s="36"/>
    </row>
    <row r="18" spans="2:18" s="1" customFormat="1" ht="18" customHeight="1">
      <c r="B18" s="34"/>
      <c r="C18" s="35"/>
      <c r="D18" s="35"/>
      <c r="E18" s="28" t="s">
        <v>31</v>
      </c>
      <c r="F18" s="35"/>
      <c r="G18" s="35"/>
      <c r="H18" s="35"/>
      <c r="I18" s="35"/>
      <c r="J18" s="35"/>
      <c r="K18" s="35"/>
      <c r="L18" s="35"/>
      <c r="M18" s="30" t="s">
        <v>28</v>
      </c>
      <c r="N18" s="35"/>
      <c r="O18" s="219" t="s">
        <v>5</v>
      </c>
      <c r="P18" s="219"/>
      <c r="Q18" s="35"/>
      <c r="R18" s="36"/>
    </row>
    <row r="19" spans="2:18" s="1" customFormat="1" ht="6.9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" customHeight="1">
      <c r="B20" s="34"/>
      <c r="C20" s="35"/>
      <c r="D20" s="30" t="s">
        <v>33</v>
      </c>
      <c r="E20" s="35"/>
      <c r="F20" s="35"/>
      <c r="G20" s="35"/>
      <c r="H20" s="35"/>
      <c r="I20" s="35"/>
      <c r="J20" s="35"/>
      <c r="K20" s="35"/>
      <c r="L20" s="35"/>
      <c r="M20" s="30" t="s">
        <v>26</v>
      </c>
      <c r="N20" s="35"/>
      <c r="O20" s="219" t="str">
        <f>IF('Rekapitulácia stavby'!AN19="","",'Rekapitulácia stavby'!AN19)</f>
        <v/>
      </c>
      <c r="P20" s="219"/>
      <c r="Q20" s="35"/>
      <c r="R20" s="36"/>
    </row>
    <row r="21" spans="2:18" s="1" customFormat="1" ht="18" customHeight="1">
      <c r="B21" s="34"/>
      <c r="C21" s="35"/>
      <c r="D21" s="35"/>
      <c r="E21" s="28" t="str">
        <f>IF('Rekapitulácia stavby'!E20="","",'Rekapitulácia stavby'!E20)</f>
        <v xml:space="preserve"> </v>
      </c>
      <c r="F21" s="35"/>
      <c r="G21" s="35"/>
      <c r="H21" s="35"/>
      <c r="I21" s="35"/>
      <c r="J21" s="35"/>
      <c r="K21" s="35"/>
      <c r="L21" s="35"/>
      <c r="M21" s="30" t="s">
        <v>28</v>
      </c>
      <c r="N21" s="35"/>
      <c r="O21" s="219" t="str">
        <f>IF('Rekapitulácia stavby'!AN20="","",'Rekapitulácia stavby'!AN20)</f>
        <v/>
      </c>
      <c r="P21" s="219"/>
      <c r="Q21" s="35"/>
      <c r="R21" s="36"/>
    </row>
    <row r="22" spans="2:18" s="1" customFormat="1" ht="6.9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" customHeight="1">
      <c r="B23" s="34"/>
      <c r="C23" s="35"/>
      <c r="D23" s="30" t="s">
        <v>35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24" t="s">
        <v>5</v>
      </c>
      <c r="F24" s="224"/>
      <c r="G24" s="224"/>
      <c r="H24" s="224"/>
      <c r="I24" s="224"/>
      <c r="J24" s="224"/>
      <c r="K24" s="224"/>
      <c r="L24" s="224"/>
      <c r="M24" s="35"/>
      <c r="N24" s="35"/>
      <c r="O24" s="35"/>
      <c r="P24" s="35"/>
      <c r="Q24" s="35"/>
      <c r="R24" s="36"/>
    </row>
    <row r="25" spans="2:18" s="1" customFormat="1" ht="6.9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" customHeight="1">
      <c r="B27" s="34"/>
      <c r="C27" s="35"/>
      <c r="D27" s="121" t="s">
        <v>135</v>
      </c>
      <c r="E27" s="35"/>
      <c r="F27" s="35"/>
      <c r="G27" s="35"/>
      <c r="H27" s="35"/>
      <c r="I27" s="35"/>
      <c r="J27" s="35"/>
      <c r="K27" s="35"/>
      <c r="L27" s="35"/>
      <c r="M27" s="225">
        <f>N88</f>
        <v>0</v>
      </c>
      <c r="N27" s="225"/>
      <c r="O27" s="225"/>
      <c r="P27" s="225"/>
      <c r="Q27" s="35"/>
      <c r="R27" s="36"/>
    </row>
    <row r="28" spans="2:18" s="1" customFormat="1" ht="14.4" customHeight="1">
      <c r="B28" s="34"/>
      <c r="C28" s="35"/>
      <c r="D28" s="33" t="s">
        <v>119</v>
      </c>
      <c r="E28" s="35"/>
      <c r="F28" s="35"/>
      <c r="G28" s="35"/>
      <c r="H28" s="35"/>
      <c r="I28" s="35"/>
      <c r="J28" s="35"/>
      <c r="K28" s="35"/>
      <c r="L28" s="35"/>
      <c r="M28" s="225">
        <f>N92</f>
        <v>0</v>
      </c>
      <c r="N28" s="225"/>
      <c r="O28" s="225"/>
      <c r="P28" s="225"/>
      <c r="Q28" s="35"/>
      <c r="R28" s="36"/>
    </row>
    <row r="29" spans="2:18" s="1" customFormat="1" ht="6.9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22" t="s">
        <v>38</v>
      </c>
      <c r="E30" s="35"/>
      <c r="F30" s="35"/>
      <c r="G30" s="35"/>
      <c r="H30" s="35"/>
      <c r="I30" s="35"/>
      <c r="J30" s="35"/>
      <c r="K30" s="35"/>
      <c r="L30" s="35"/>
      <c r="M30" s="261">
        <f>ROUND(M27+M28,2)</f>
        <v>0</v>
      </c>
      <c r="N30" s="247"/>
      <c r="O30" s="247"/>
      <c r="P30" s="247"/>
      <c r="Q30" s="35"/>
      <c r="R30" s="36"/>
    </row>
    <row r="31" spans="2:18" s="1" customFormat="1" ht="6.9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" customHeight="1">
      <c r="B32" s="34"/>
      <c r="C32" s="35"/>
      <c r="D32" s="41" t="s">
        <v>39</v>
      </c>
      <c r="E32" s="41" t="s">
        <v>40</v>
      </c>
      <c r="F32" s="42">
        <v>0.2</v>
      </c>
      <c r="G32" s="123" t="s">
        <v>41</v>
      </c>
      <c r="H32" s="258">
        <f>(SUM(BE92:BE99)+SUM(BE117:BE125))</f>
        <v>0</v>
      </c>
      <c r="I32" s="247"/>
      <c r="J32" s="247"/>
      <c r="K32" s="35"/>
      <c r="L32" s="35"/>
      <c r="M32" s="258">
        <f>ROUND((SUM(BE92:BE99)+SUM(BE117:BE125)), 2)*F32</f>
        <v>0</v>
      </c>
      <c r="N32" s="247"/>
      <c r="O32" s="247"/>
      <c r="P32" s="247"/>
      <c r="Q32" s="35"/>
      <c r="R32" s="36"/>
    </row>
    <row r="33" spans="2:18" s="1" customFormat="1" ht="14.4" customHeight="1">
      <c r="B33" s="34"/>
      <c r="C33" s="35"/>
      <c r="D33" s="35"/>
      <c r="E33" s="41" t="s">
        <v>42</v>
      </c>
      <c r="F33" s="42">
        <v>0.2</v>
      </c>
      <c r="G33" s="123" t="s">
        <v>41</v>
      </c>
      <c r="H33" s="258">
        <f>(SUM(BF92:BF99)+SUM(BF117:BF125))</f>
        <v>0</v>
      </c>
      <c r="I33" s="247"/>
      <c r="J33" s="247"/>
      <c r="K33" s="35"/>
      <c r="L33" s="35"/>
      <c r="M33" s="258">
        <f>ROUND((SUM(BF92:BF99)+SUM(BF117:BF125)), 2)*F33</f>
        <v>0</v>
      </c>
      <c r="N33" s="247"/>
      <c r="O33" s="247"/>
      <c r="P33" s="247"/>
      <c r="Q33" s="35"/>
      <c r="R33" s="36"/>
    </row>
    <row r="34" spans="2:18" s="1" customFormat="1" ht="14.4" hidden="1" customHeight="1">
      <c r="B34" s="34"/>
      <c r="C34" s="35"/>
      <c r="D34" s="35"/>
      <c r="E34" s="41" t="s">
        <v>43</v>
      </c>
      <c r="F34" s="42">
        <v>0.2</v>
      </c>
      <c r="G34" s="123" t="s">
        <v>41</v>
      </c>
      <c r="H34" s="258">
        <f>(SUM(BG92:BG99)+SUM(BG117:BG125))</f>
        <v>0</v>
      </c>
      <c r="I34" s="247"/>
      <c r="J34" s="247"/>
      <c r="K34" s="35"/>
      <c r="L34" s="35"/>
      <c r="M34" s="258">
        <v>0</v>
      </c>
      <c r="N34" s="247"/>
      <c r="O34" s="247"/>
      <c r="P34" s="247"/>
      <c r="Q34" s="35"/>
      <c r="R34" s="36"/>
    </row>
    <row r="35" spans="2:18" s="1" customFormat="1" ht="14.4" hidden="1" customHeight="1">
      <c r="B35" s="34"/>
      <c r="C35" s="35"/>
      <c r="D35" s="35"/>
      <c r="E35" s="41" t="s">
        <v>44</v>
      </c>
      <c r="F35" s="42">
        <v>0.2</v>
      </c>
      <c r="G35" s="123" t="s">
        <v>41</v>
      </c>
      <c r="H35" s="258">
        <f>(SUM(BH92:BH99)+SUM(BH117:BH125))</f>
        <v>0</v>
      </c>
      <c r="I35" s="247"/>
      <c r="J35" s="247"/>
      <c r="K35" s="35"/>
      <c r="L35" s="35"/>
      <c r="M35" s="258">
        <v>0</v>
      </c>
      <c r="N35" s="247"/>
      <c r="O35" s="247"/>
      <c r="P35" s="247"/>
      <c r="Q35" s="35"/>
      <c r="R35" s="36"/>
    </row>
    <row r="36" spans="2:18" s="1" customFormat="1" ht="14.4" hidden="1" customHeight="1">
      <c r="B36" s="34"/>
      <c r="C36" s="35"/>
      <c r="D36" s="35"/>
      <c r="E36" s="41" t="s">
        <v>45</v>
      </c>
      <c r="F36" s="42">
        <v>0</v>
      </c>
      <c r="G36" s="123" t="s">
        <v>41</v>
      </c>
      <c r="H36" s="258">
        <f>(SUM(BI92:BI99)+SUM(BI117:BI125))</f>
        <v>0</v>
      </c>
      <c r="I36" s="247"/>
      <c r="J36" s="247"/>
      <c r="K36" s="35"/>
      <c r="L36" s="35"/>
      <c r="M36" s="258">
        <v>0</v>
      </c>
      <c r="N36" s="247"/>
      <c r="O36" s="247"/>
      <c r="P36" s="247"/>
      <c r="Q36" s="35"/>
      <c r="R36" s="36"/>
    </row>
    <row r="37" spans="2:18" s="1" customFormat="1" ht="6.9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9"/>
      <c r="D38" s="124" t="s">
        <v>46</v>
      </c>
      <c r="E38" s="73"/>
      <c r="F38" s="73"/>
      <c r="G38" s="125" t="s">
        <v>47</v>
      </c>
      <c r="H38" s="126" t="s">
        <v>48</v>
      </c>
      <c r="I38" s="73"/>
      <c r="J38" s="73"/>
      <c r="K38" s="73"/>
      <c r="L38" s="259">
        <f>SUM(M30:M36)</f>
        <v>0</v>
      </c>
      <c r="M38" s="259"/>
      <c r="N38" s="259"/>
      <c r="O38" s="259"/>
      <c r="P38" s="260"/>
      <c r="Q38" s="119"/>
      <c r="R38" s="36"/>
    </row>
    <row r="39" spans="2:18" s="1" customFormat="1" ht="14.4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2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3"/>
    </row>
    <row r="42" spans="2:18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3"/>
    </row>
    <row r="43" spans="2:18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3"/>
    </row>
    <row r="44" spans="2:18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3"/>
    </row>
    <row r="45" spans="2:18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3"/>
    </row>
    <row r="46" spans="2:18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3"/>
    </row>
    <row r="47" spans="2:18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3"/>
    </row>
    <row r="48" spans="2:18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3"/>
    </row>
    <row r="49" spans="2:18">
      <c r="B49" s="2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3"/>
    </row>
    <row r="50" spans="2:18" s="1" customFormat="1" ht="14.4">
      <c r="B50" s="34"/>
      <c r="C50" s="35"/>
      <c r="D50" s="49" t="s">
        <v>49</v>
      </c>
      <c r="E50" s="50"/>
      <c r="F50" s="50"/>
      <c r="G50" s="50"/>
      <c r="H50" s="51"/>
      <c r="I50" s="35"/>
      <c r="J50" s="49" t="s">
        <v>50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2"/>
      <c r="C51" s="26"/>
      <c r="D51" s="52"/>
      <c r="E51" s="26"/>
      <c r="F51" s="26"/>
      <c r="G51" s="26"/>
      <c r="H51" s="53"/>
      <c r="I51" s="26"/>
      <c r="J51" s="52"/>
      <c r="K51" s="26"/>
      <c r="L51" s="26"/>
      <c r="M51" s="26"/>
      <c r="N51" s="26"/>
      <c r="O51" s="26"/>
      <c r="P51" s="53"/>
      <c r="Q51" s="26"/>
      <c r="R51" s="23"/>
    </row>
    <row r="52" spans="2:18">
      <c r="B52" s="22"/>
      <c r="C52" s="26"/>
      <c r="D52" s="52"/>
      <c r="E52" s="26"/>
      <c r="F52" s="26"/>
      <c r="G52" s="26"/>
      <c r="H52" s="53"/>
      <c r="I52" s="26"/>
      <c r="J52" s="52"/>
      <c r="K52" s="26"/>
      <c r="L52" s="26"/>
      <c r="M52" s="26"/>
      <c r="N52" s="26"/>
      <c r="O52" s="26"/>
      <c r="P52" s="53"/>
      <c r="Q52" s="26"/>
      <c r="R52" s="23"/>
    </row>
    <row r="53" spans="2:18">
      <c r="B53" s="22"/>
      <c r="C53" s="26"/>
      <c r="D53" s="52"/>
      <c r="E53" s="26"/>
      <c r="F53" s="26"/>
      <c r="G53" s="26"/>
      <c r="H53" s="53"/>
      <c r="I53" s="26"/>
      <c r="J53" s="52"/>
      <c r="K53" s="26"/>
      <c r="L53" s="26"/>
      <c r="M53" s="26"/>
      <c r="N53" s="26"/>
      <c r="O53" s="26"/>
      <c r="P53" s="53"/>
      <c r="Q53" s="26"/>
      <c r="R53" s="23"/>
    </row>
    <row r="54" spans="2:18">
      <c r="B54" s="22"/>
      <c r="C54" s="26"/>
      <c r="D54" s="52"/>
      <c r="E54" s="26"/>
      <c r="F54" s="26"/>
      <c r="G54" s="26"/>
      <c r="H54" s="53"/>
      <c r="I54" s="26"/>
      <c r="J54" s="52"/>
      <c r="K54" s="26"/>
      <c r="L54" s="26"/>
      <c r="M54" s="26"/>
      <c r="N54" s="26"/>
      <c r="O54" s="26"/>
      <c r="P54" s="53"/>
      <c r="Q54" s="26"/>
      <c r="R54" s="23"/>
    </row>
    <row r="55" spans="2:18">
      <c r="B55" s="22"/>
      <c r="C55" s="26"/>
      <c r="D55" s="52"/>
      <c r="E55" s="26"/>
      <c r="F55" s="26"/>
      <c r="G55" s="26"/>
      <c r="H55" s="53"/>
      <c r="I55" s="26"/>
      <c r="J55" s="52"/>
      <c r="K55" s="26"/>
      <c r="L55" s="26"/>
      <c r="M55" s="26"/>
      <c r="N55" s="26"/>
      <c r="O55" s="26"/>
      <c r="P55" s="53"/>
      <c r="Q55" s="26"/>
      <c r="R55" s="23"/>
    </row>
    <row r="56" spans="2:18">
      <c r="B56" s="22"/>
      <c r="C56" s="26"/>
      <c r="D56" s="52"/>
      <c r="E56" s="26"/>
      <c r="F56" s="26"/>
      <c r="G56" s="26"/>
      <c r="H56" s="53"/>
      <c r="I56" s="26"/>
      <c r="J56" s="52"/>
      <c r="K56" s="26"/>
      <c r="L56" s="26"/>
      <c r="M56" s="26"/>
      <c r="N56" s="26"/>
      <c r="O56" s="26"/>
      <c r="P56" s="53"/>
      <c r="Q56" s="26"/>
      <c r="R56" s="23"/>
    </row>
    <row r="57" spans="2:18">
      <c r="B57" s="22"/>
      <c r="C57" s="26"/>
      <c r="D57" s="52"/>
      <c r="E57" s="26"/>
      <c r="F57" s="26"/>
      <c r="G57" s="26"/>
      <c r="H57" s="53"/>
      <c r="I57" s="26"/>
      <c r="J57" s="52"/>
      <c r="K57" s="26"/>
      <c r="L57" s="26"/>
      <c r="M57" s="26"/>
      <c r="N57" s="26"/>
      <c r="O57" s="26"/>
      <c r="P57" s="53"/>
      <c r="Q57" s="26"/>
      <c r="R57" s="23"/>
    </row>
    <row r="58" spans="2:18">
      <c r="B58" s="22"/>
      <c r="C58" s="26"/>
      <c r="D58" s="52"/>
      <c r="E58" s="26"/>
      <c r="F58" s="26"/>
      <c r="G58" s="26"/>
      <c r="H58" s="53"/>
      <c r="I58" s="26"/>
      <c r="J58" s="52"/>
      <c r="K58" s="26"/>
      <c r="L58" s="26"/>
      <c r="M58" s="26"/>
      <c r="N58" s="26"/>
      <c r="O58" s="26"/>
      <c r="P58" s="53"/>
      <c r="Q58" s="26"/>
      <c r="R58" s="23"/>
    </row>
    <row r="59" spans="2:18" s="1" customFormat="1" ht="14.4">
      <c r="B59" s="34"/>
      <c r="C59" s="35"/>
      <c r="D59" s="54" t="s">
        <v>51</v>
      </c>
      <c r="E59" s="55"/>
      <c r="F59" s="55"/>
      <c r="G59" s="56" t="s">
        <v>52</v>
      </c>
      <c r="H59" s="57"/>
      <c r="I59" s="35"/>
      <c r="J59" s="54" t="s">
        <v>51</v>
      </c>
      <c r="K59" s="55"/>
      <c r="L59" s="55"/>
      <c r="M59" s="55"/>
      <c r="N59" s="56" t="s">
        <v>52</v>
      </c>
      <c r="O59" s="55"/>
      <c r="P59" s="57"/>
      <c r="Q59" s="35"/>
      <c r="R59" s="36"/>
    </row>
    <row r="60" spans="2:18">
      <c r="B60" s="22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3"/>
    </row>
    <row r="61" spans="2:18" s="1" customFormat="1" ht="14.4">
      <c r="B61" s="34"/>
      <c r="C61" s="35"/>
      <c r="D61" s="49" t="s">
        <v>53</v>
      </c>
      <c r="E61" s="50"/>
      <c r="F61" s="50"/>
      <c r="G61" s="50"/>
      <c r="H61" s="51"/>
      <c r="I61" s="35"/>
      <c r="J61" s="49" t="s">
        <v>54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2"/>
      <c r="C62" s="26"/>
      <c r="D62" s="52"/>
      <c r="E62" s="26"/>
      <c r="F62" s="26"/>
      <c r="G62" s="26"/>
      <c r="H62" s="53"/>
      <c r="I62" s="26"/>
      <c r="J62" s="52"/>
      <c r="K62" s="26"/>
      <c r="L62" s="26"/>
      <c r="M62" s="26"/>
      <c r="N62" s="26"/>
      <c r="O62" s="26"/>
      <c r="P62" s="53"/>
      <c r="Q62" s="26"/>
      <c r="R62" s="23"/>
    </row>
    <row r="63" spans="2:18">
      <c r="B63" s="22"/>
      <c r="C63" s="26"/>
      <c r="D63" s="52"/>
      <c r="E63" s="26"/>
      <c r="F63" s="26"/>
      <c r="G63" s="26"/>
      <c r="H63" s="53"/>
      <c r="I63" s="26"/>
      <c r="J63" s="52"/>
      <c r="K63" s="26"/>
      <c r="L63" s="26"/>
      <c r="M63" s="26"/>
      <c r="N63" s="26"/>
      <c r="O63" s="26"/>
      <c r="P63" s="53"/>
      <c r="Q63" s="26"/>
      <c r="R63" s="23"/>
    </row>
    <row r="64" spans="2:18">
      <c r="B64" s="22"/>
      <c r="C64" s="26"/>
      <c r="D64" s="52"/>
      <c r="E64" s="26"/>
      <c r="F64" s="26"/>
      <c r="G64" s="26"/>
      <c r="H64" s="53"/>
      <c r="I64" s="26"/>
      <c r="J64" s="52"/>
      <c r="K64" s="26"/>
      <c r="L64" s="26"/>
      <c r="M64" s="26"/>
      <c r="N64" s="26"/>
      <c r="O64" s="26"/>
      <c r="P64" s="53"/>
      <c r="Q64" s="26"/>
      <c r="R64" s="23"/>
    </row>
    <row r="65" spans="2:18">
      <c r="B65" s="22"/>
      <c r="C65" s="26"/>
      <c r="D65" s="52"/>
      <c r="E65" s="26"/>
      <c r="F65" s="26"/>
      <c r="G65" s="26"/>
      <c r="H65" s="53"/>
      <c r="I65" s="26"/>
      <c r="J65" s="52"/>
      <c r="K65" s="26"/>
      <c r="L65" s="26"/>
      <c r="M65" s="26"/>
      <c r="N65" s="26"/>
      <c r="O65" s="26"/>
      <c r="P65" s="53"/>
      <c r="Q65" s="26"/>
      <c r="R65" s="23"/>
    </row>
    <row r="66" spans="2:18">
      <c r="B66" s="22"/>
      <c r="C66" s="26"/>
      <c r="D66" s="52"/>
      <c r="E66" s="26"/>
      <c r="F66" s="26"/>
      <c r="G66" s="26"/>
      <c r="H66" s="53"/>
      <c r="I66" s="26"/>
      <c r="J66" s="52"/>
      <c r="K66" s="26"/>
      <c r="L66" s="26"/>
      <c r="M66" s="26"/>
      <c r="N66" s="26"/>
      <c r="O66" s="26"/>
      <c r="P66" s="53"/>
      <c r="Q66" s="26"/>
      <c r="R66" s="23"/>
    </row>
    <row r="67" spans="2:18">
      <c r="B67" s="22"/>
      <c r="C67" s="26"/>
      <c r="D67" s="52"/>
      <c r="E67" s="26"/>
      <c r="F67" s="26"/>
      <c r="G67" s="26"/>
      <c r="H67" s="53"/>
      <c r="I67" s="26"/>
      <c r="J67" s="52"/>
      <c r="K67" s="26"/>
      <c r="L67" s="26"/>
      <c r="M67" s="26"/>
      <c r="N67" s="26"/>
      <c r="O67" s="26"/>
      <c r="P67" s="53"/>
      <c r="Q67" s="26"/>
      <c r="R67" s="23"/>
    </row>
    <row r="68" spans="2:18">
      <c r="B68" s="22"/>
      <c r="C68" s="26"/>
      <c r="D68" s="52"/>
      <c r="E68" s="26"/>
      <c r="F68" s="26"/>
      <c r="G68" s="26"/>
      <c r="H68" s="53"/>
      <c r="I68" s="26"/>
      <c r="J68" s="52"/>
      <c r="K68" s="26"/>
      <c r="L68" s="26"/>
      <c r="M68" s="26"/>
      <c r="N68" s="26"/>
      <c r="O68" s="26"/>
      <c r="P68" s="53"/>
      <c r="Q68" s="26"/>
      <c r="R68" s="23"/>
    </row>
    <row r="69" spans="2:18">
      <c r="B69" s="22"/>
      <c r="C69" s="26"/>
      <c r="D69" s="52"/>
      <c r="E69" s="26"/>
      <c r="F69" s="26"/>
      <c r="G69" s="26"/>
      <c r="H69" s="53"/>
      <c r="I69" s="26"/>
      <c r="J69" s="52"/>
      <c r="K69" s="26"/>
      <c r="L69" s="26"/>
      <c r="M69" s="26"/>
      <c r="N69" s="26"/>
      <c r="O69" s="26"/>
      <c r="P69" s="53"/>
      <c r="Q69" s="26"/>
      <c r="R69" s="23"/>
    </row>
    <row r="70" spans="2:18" s="1" customFormat="1" ht="14.4">
      <c r="B70" s="34"/>
      <c r="C70" s="35"/>
      <c r="D70" s="54" t="s">
        <v>51</v>
      </c>
      <c r="E70" s="55"/>
      <c r="F70" s="55"/>
      <c r="G70" s="56" t="s">
        <v>52</v>
      </c>
      <c r="H70" s="57"/>
      <c r="I70" s="35"/>
      <c r="J70" s="54" t="s">
        <v>51</v>
      </c>
      <c r="K70" s="55"/>
      <c r="L70" s="55"/>
      <c r="M70" s="55"/>
      <c r="N70" s="56" t="s">
        <v>52</v>
      </c>
      <c r="O70" s="55"/>
      <c r="P70" s="57"/>
      <c r="Q70" s="35"/>
      <c r="R70" s="36"/>
    </row>
    <row r="71" spans="2:18" s="1" customFormat="1" ht="14.4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" customHeight="1">
      <c r="B76" s="34"/>
      <c r="C76" s="205" t="s">
        <v>136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36"/>
    </row>
    <row r="77" spans="2:18" s="1" customFormat="1" ht="6.9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0" t="s">
        <v>18</v>
      </c>
      <c r="D78" s="35"/>
      <c r="E78" s="35"/>
      <c r="F78" s="245" t="str">
        <f>F6</f>
        <v>Rozšírenie materskej školy - Jakubovany</v>
      </c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35"/>
      <c r="R78" s="36"/>
    </row>
    <row r="79" spans="2:18" s="1" customFormat="1" ht="36.9" customHeight="1">
      <c r="B79" s="34"/>
      <c r="C79" s="68" t="s">
        <v>131</v>
      </c>
      <c r="D79" s="35"/>
      <c r="E79" s="35"/>
      <c r="F79" s="207" t="str">
        <f>F7</f>
        <v>03 DI - Detské ihrisko</v>
      </c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35"/>
      <c r="R79" s="36"/>
    </row>
    <row r="80" spans="2:18" s="1" customFormat="1" ht="6.9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65" s="1" customFormat="1" ht="18" customHeight="1">
      <c r="B81" s="34"/>
      <c r="C81" s="30" t="s">
        <v>22</v>
      </c>
      <c r="D81" s="35"/>
      <c r="E81" s="35"/>
      <c r="F81" s="28" t="str">
        <f>F9</f>
        <v>Jakubovany</v>
      </c>
      <c r="G81" s="35"/>
      <c r="H81" s="35"/>
      <c r="I81" s="35"/>
      <c r="J81" s="35"/>
      <c r="K81" s="30" t="s">
        <v>24</v>
      </c>
      <c r="L81" s="35"/>
      <c r="M81" s="214">
        <f>IF(O9="","",O9)</f>
        <v>42926</v>
      </c>
      <c r="N81" s="214"/>
      <c r="O81" s="214"/>
      <c r="P81" s="214"/>
      <c r="Q81" s="35"/>
      <c r="R81" s="36"/>
    </row>
    <row r="82" spans="2:65" s="1" customFormat="1" ht="6.9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65" s="1" customFormat="1" ht="13.2">
      <c r="B83" s="34"/>
      <c r="C83" s="30" t="s">
        <v>25</v>
      </c>
      <c r="D83" s="35"/>
      <c r="E83" s="35"/>
      <c r="F83" s="28" t="str">
        <f>E12</f>
        <v>obec Jakubovany</v>
      </c>
      <c r="G83" s="35"/>
      <c r="H83" s="35"/>
      <c r="I83" s="35"/>
      <c r="J83" s="35"/>
      <c r="K83" s="30" t="s">
        <v>30</v>
      </c>
      <c r="L83" s="35"/>
      <c r="M83" s="219" t="str">
        <f>E18</f>
        <v>aut.Ing.Peter Jurica</v>
      </c>
      <c r="N83" s="219"/>
      <c r="O83" s="219"/>
      <c r="P83" s="219"/>
      <c r="Q83" s="219"/>
      <c r="R83" s="36"/>
    </row>
    <row r="84" spans="2:65" s="1" customFormat="1" ht="14.4" customHeight="1">
      <c r="B84" s="34"/>
      <c r="C84" s="30" t="s">
        <v>29</v>
      </c>
      <c r="D84" s="35"/>
      <c r="E84" s="35"/>
      <c r="F84" s="28" t="str">
        <f>IF(E15="","",E15)</f>
        <v>.</v>
      </c>
      <c r="G84" s="35"/>
      <c r="H84" s="35"/>
      <c r="I84" s="35"/>
      <c r="J84" s="35"/>
      <c r="K84" s="30" t="s">
        <v>33</v>
      </c>
      <c r="L84" s="35"/>
      <c r="M84" s="219" t="str">
        <f>E21</f>
        <v xml:space="preserve"> </v>
      </c>
      <c r="N84" s="219"/>
      <c r="O84" s="219"/>
      <c r="P84" s="219"/>
      <c r="Q84" s="219"/>
      <c r="R84" s="36"/>
    </row>
    <row r="85" spans="2:65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65" s="1" customFormat="1" ht="29.25" customHeight="1">
      <c r="B86" s="34"/>
      <c r="C86" s="255" t="s">
        <v>137</v>
      </c>
      <c r="D86" s="256"/>
      <c r="E86" s="256"/>
      <c r="F86" s="256"/>
      <c r="G86" s="256"/>
      <c r="H86" s="119"/>
      <c r="I86" s="119"/>
      <c r="J86" s="119"/>
      <c r="K86" s="119"/>
      <c r="L86" s="119"/>
      <c r="M86" s="119"/>
      <c r="N86" s="255" t="s">
        <v>138</v>
      </c>
      <c r="O86" s="256"/>
      <c r="P86" s="256"/>
      <c r="Q86" s="256"/>
      <c r="R86" s="36"/>
    </row>
    <row r="87" spans="2:65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65" s="1" customFormat="1" ht="29.25" customHeight="1">
      <c r="B88" s="34"/>
      <c r="C88" s="127" t="s">
        <v>139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87">
        <f>N117</f>
        <v>0</v>
      </c>
      <c r="O88" s="253"/>
      <c r="P88" s="253"/>
      <c r="Q88" s="253"/>
      <c r="R88" s="36"/>
      <c r="AU88" s="18" t="s">
        <v>140</v>
      </c>
    </row>
    <row r="89" spans="2:65" s="7" customFormat="1" ht="24.9" customHeight="1">
      <c r="B89" s="128"/>
      <c r="C89" s="129"/>
      <c r="D89" s="130" t="s">
        <v>141</v>
      </c>
      <c r="E89" s="129"/>
      <c r="F89" s="129"/>
      <c r="G89" s="129"/>
      <c r="H89" s="129"/>
      <c r="I89" s="129"/>
      <c r="J89" s="129"/>
      <c r="K89" s="129"/>
      <c r="L89" s="129"/>
      <c r="M89" s="129"/>
      <c r="N89" s="236">
        <f>N118</f>
        <v>0</v>
      </c>
      <c r="O89" s="257"/>
      <c r="P89" s="257"/>
      <c r="Q89" s="257"/>
      <c r="R89" s="131"/>
    </row>
    <row r="90" spans="2:65" s="8" customFormat="1" ht="19.95" customHeight="1">
      <c r="B90" s="132"/>
      <c r="C90" s="97"/>
      <c r="D90" s="108" t="s">
        <v>143</v>
      </c>
      <c r="E90" s="97"/>
      <c r="F90" s="97"/>
      <c r="G90" s="97"/>
      <c r="H90" s="97"/>
      <c r="I90" s="97"/>
      <c r="J90" s="97"/>
      <c r="K90" s="97"/>
      <c r="L90" s="97"/>
      <c r="M90" s="97"/>
      <c r="N90" s="185">
        <f>N119</f>
        <v>0</v>
      </c>
      <c r="O90" s="191"/>
      <c r="P90" s="191"/>
      <c r="Q90" s="191"/>
      <c r="R90" s="133"/>
    </row>
    <row r="91" spans="2:65" s="1" customFormat="1" ht="21.75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6"/>
    </row>
    <row r="92" spans="2:65" s="1" customFormat="1" ht="29.25" customHeight="1">
      <c r="B92" s="34"/>
      <c r="C92" s="127" t="s">
        <v>151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253">
        <f>ROUND(N93+N94+N95+N96+N97+N98,2)</f>
        <v>0</v>
      </c>
      <c r="O92" s="254"/>
      <c r="P92" s="254"/>
      <c r="Q92" s="254"/>
      <c r="R92" s="36"/>
      <c r="T92" s="134"/>
      <c r="U92" s="135" t="s">
        <v>39</v>
      </c>
    </row>
    <row r="93" spans="2:65" s="1" customFormat="1" ht="18" customHeight="1">
      <c r="B93" s="136"/>
      <c r="C93" s="137"/>
      <c r="D93" s="182" t="s">
        <v>152</v>
      </c>
      <c r="E93" s="251"/>
      <c r="F93" s="251"/>
      <c r="G93" s="251"/>
      <c r="H93" s="251"/>
      <c r="I93" s="137"/>
      <c r="J93" s="137"/>
      <c r="K93" s="137"/>
      <c r="L93" s="137"/>
      <c r="M93" s="137"/>
      <c r="N93" s="184">
        <f>ROUND(N88*T93,2)</f>
        <v>0</v>
      </c>
      <c r="O93" s="252"/>
      <c r="P93" s="252"/>
      <c r="Q93" s="252"/>
      <c r="R93" s="139"/>
      <c r="S93" s="137"/>
      <c r="T93" s="140"/>
      <c r="U93" s="141" t="s">
        <v>42</v>
      </c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/>
      <c r="AY93" s="143" t="s">
        <v>153</v>
      </c>
      <c r="AZ93" s="142"/>
      <c r="BA93" s="142"/>
      <c r="BB93" s="142"/>
      <c r="BC93" s="142"/>
      <c r="BD93" s="142"/>
      <c r="BE93" s="144">
        <f t="shared" ref="BE93:BE98" si="0">IF(U93="základná",N93,0)</f>
        <v>0</v>
      </c>
      <c r="BF93" s="144">
        <f t="shared" ref="BF93:BF98" si="1">IF(U93="znížená",N93,0)</f>
        <v>0</v>
      </c>
      <c r="BG93" s="144">
        <f t="shared" ref="BG93:BG98" si="2">IF(U93="zákl. prenesená",N93,0)</f>
        <v>0</v>
      </c>
      <c r="BH93" s="144">
        <f t="shared" ref="BH93:BH98" si="3">IF(U93="zníž. prenesená",N93,0)</f>
        <v>0</v>
      </c>
      <c r="BI93" s="144">
        <f t="shared" ref="BI93:BI98" si="4">IF(U93="nulová",N93,0)</f>
        <v>0</v>
      </c>
      <c r="BJ93" s="143" t="s">
        <v>87</v>
      </c>
      <c r="BK93" s="142"/>
      <c r="BL93" s="142"/>
      <c r="BM93" s="142"/>
    </row>
    <row r="94" spans="2:65" s="1" customFormat="1" ht="18" customHeight="1">
      <c r="B94" s="136"/>
      <c r="C94" s="137"/>
      <c r="D94" s="182" t="s">
        <v>154</v>
      </c>
      <c r="E94" s="251"/>
      <c r="F94" s="251"/>
      <c r="G94" s="251"/>
      <c r="H94" s="251"/>
      <c r="I94" s="137"/>
      <c r="J94" s="137"/>
      <c r="K94" s="137"/>
      <c r="L94" s="137"/>
      <c r="M94" s="137"/>
      <c r="N94" s="184">
        <f>ROUND(N88*T94,2)</f>
        <v>0</v>
      </c>
      <c r="O94" s="252"/>
      <c r="P94" s="252"/>
      <c r="Q94" s="252"/>
      <c r="R94" s="139"/>
      <c r="S94" s="137"/>
      <c r="T94" s="140"/>
      <c r="U94" s="141" t="s">
        <v>42</v>
      </c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3" t="s">
        <v>153</v>
      </c>
      <c r="AZ94" s="142"/>
      <c r="BA94" s="142"/>
      <c r="BB94" s="142"/>
      <c r="BC94" s="142"/>
      <c r="BD94" s="142"/>
      <c r="BE94" s="144">
        <f t="shared" si="0"/>
        <v>0</v>
      </c>
      <c r="BF94" s="144">
        <f t="shared" si="1"/>
        <v>0</v>
      </c>
      <c r="BG94" s="144">
        <f t="shared" si="2"/>
        <v>0</v>
      </c>
      <c r="BH94" s="144">
        <f t="shared" si="3"/>
        <v>0</v>
      </c>
      <c r="BI94" s="144">
        <f t="shared" si="4"/>
        <v>0</v>
      </c>
      <c r="BJ94" s="143" t="s">
        <v>87</v>
      </c>
      <c r="BK94" s="142"/>
      <c r="BL94" s="142"/>
      <c r="BM94" s="142"/>
    </row>
    <row r="95" spans="2:65" s="1" customFormat="1" ht="18" customHeight="1">
      <c r="B95" s="136"/>
      <c r="C95" s="137"/>
      <c r="D95" s="182" t="s">
        <v>155</v>
      </c>
      <c r="E95" s="251"/>
      <c r="F95" s="251"/>
      <c r="G95" s="251"/>
      <c r="H95" s="251"/>
      <c r="I95" s="137"/>
      <c r="J95" s="137"/>
      <c r="K95" s="137"/>
      <c r="L95" s="137"/>
      <c r="M95" s="137"/>
      <c r="N95" s="184">
        <f>ROUND(N88*T95,2)</f>
        <v>0</v>
      </c>
      <c r="O95" s="252"/>
      <c r="P95" s="252"/>
      <c r="Q95" s="252"/>
      <c r="R95" s="139"/>
      <c r="S95" s="137"/>
      <c r="T95" s="140"/>
      <c r="U95" s="141" t="s">
        <v>42</v>
      </c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3" t="s">
        <v>153</v>
      </c>
      <c r="AZ95" s="142"/>
      <c r="BA95" s="142"/>
      <c r="BB95" s="142"/>
      <c r="BC95" s="142"/>
      <c r="BD95" s="142"/>
      <c r="BE95" s="144">
        <f t="shared" si="0"/>
        <v>0</v>
      </c>
      <c r="BF95" s="144">
        <f t="shared" si="1"/>
        <v>0</v>
      </c>
      <c r="BG95" s="144">
        <f t="shared" si="2"/>
        <v>0</v>
      </c>
      <c r="BH95" s="144">
        <f t="shared" si="3"/>
        <v>0</v>
      </c>
      <c r="BI95" s="144">
        <f t="shared" si="4"/>
        <v>0</v>
      </c>
      <c r="BJ95" s="143" t="s">
        <v>87</v>
      </c>
      <c r="BK95" s="142"/>
      <c r="BL95" s="142"/>
      <c r="BM95" s="142"/>
    </row>
    <row r="96" spans="2:65" s="1" customFormat="1" ht="18" customHeight="1">
      <c r="B96" s="136"/>
      <c r="C96" s="137"/>
      <c r="D96" s="182" t="s">
        <v>156</v>
      </c>
      <c r="E96" s="251"/>
      <c r="F96" s="251"/>
      <c r="G96" s="251"/>
      <c r="H96" s="251"/>
      <c r="I96" s="137"/>
      <c r="J96" s="137"/>
      <c r="K96" s="137"/>
      <c r="L96" s="137"/>
      <c r="M96" s="137"/>
      <c r="N96" s="184">
        <f>ROUND(N88*T96,2)</f>
        <v>0</v>
      </c>
      <c r="O96" s="252"/>
      <c r="P96" s="252"/>
      <c r="Q96" s="252"/>
      <c r="R96" s="139"/>
      <c r="S96" s="137"/>
      <c r="T96" s="140"/>
      <c r="U96" s="141" t="s">
        <v>42</v>
      </c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3" t="s">
        <v>153</v>
      </c>
      <c r="AZ96" s="142"/>
      <c r="BA96" s="142"/>
      <c r="BB96" s="142"/>
      <c r="BC96" s="142"/>
      <c r="BD96" s="142"/>
      <c r="BE96" s="144">
        <f t="shared" si="0"/>
        <v>0</v>
      </c>
      <c r="BF96" s="144">
        <f t="shared" si="1"/>
        <v>0</v>
      </c>
      <c r="BG96" s="144">
        <f t="shared" si="2"/>
        <v>0</v>
      </c>
      <c r="BH96" s="144">
        <f t="shared" si="3"/>
        <v>0</v>
      </c>
      <c r="BI96" s="144">
        <f t="shared" si="4"/>
        <v>0</v>
      </c>
      <c r="BJ96" s="143" t="s">
        <v>87</v>
      </c>
      <c r="BK96" s="142"/>
      <c r="BL96" s="142"/>
      <c r="BM96" s="142"/>
    </row>
    <row r="97" spans="2:65" s="1" customFormat="1" ht="18" customHeight="1">
      <c r="B97" s="136"/>
      <c r="C97" s="137"/>
      <c r="D97" s="182" t="s">
        <v>157</v>
      </c>
      <c r="E97" s="251"/>
      <c r="F97" s="251"/>
      <c r="G97" s="251"/>
      <c r="H97" s="251"/>
      <c r="I97" s="137"/>
      <c r="J97" s="137"/>
      <c r="K97" s="137"/>
      <c r="L97" s="137"/>
      <c r="M97" s="137"/>
      <c r="N97" s="184">
        <f>ROUND(N88*T97,2)</f>
        <v>0</v>
      </c>
      <c r="O97" s="252"/>
      <c r="P97" s="252"/>
      <c r="Q97" s="252"/>
      <c r="R97" s="139"/>
      <c r="S97" s="137"/>
      <c r="T97" s="140"/>
      <c r="U97" s="141" t="s">
        <v>42</v>
      </c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3" t="s">
        <v>153</v>
      </c>
      <c r="AZ97" s="142"/>
      <c r="BA97" s="142"/>
      <c r="BB97" s="142"/>
      <c r="BC97" s="142"/>
      <c r="BD97" s="142"/>
      <c r="BE97" s="144">
        <f t="shared" si="0"/>
        <v>0</v>
      </c>
      <c r="BF97" s="144">
        <f t="shared" si="1"/>
        <v>0</v>
      </c>
      <c r="BG97" s="144">
        <f t="shared" si="2"/>
        <v>0</v>
      </c>
      <c r="BH97" s="144">
        <f t="shared" si="3"/>
        <v>0</v>
      </c>
      <c r="BI97" s="144">
        <f t="shared" si="4"/>
        <v>0</v>
      </c>
      <c r="BJ97" s="143" t="s">
        <v>87</v>
      </c>
      <c r="BK97" s="142"/>
      <c r="BL97" s="142"/>
      <c r="BM97" s="142"/>
    </row>
    <row r="98" spans="2:65" s="1" customFormat="1" ht="18" customHeight="1">
      <c r="B98" s="136"/>
      <c r="C98" s="137"/>
      <c r="D98" s="138" t="s">
        <v>158</v>
      </c>
      <c r="E98" s="137"/>
      <c r="F98" s="137"/>
      <c r="G98" s="137"/>
      <c r="H98" s="137"/>
      <c r="I98" s="137"/>
      <c r="J98" s="137"/>
      <c r="K98" s="137"/>
      <c r="L98" s="137"/>
      <c r="M98" s="137"/>
      <c r="N98" s="184">
        <f>ROUND(N88*T98,2)</f>
        <v>0</v>
      </c>
      <c r="O98" s="252"/>
      <c r="P98" s="252"/>
      <c r="Q98" s="252"/>
      <c r="R98" s="139"/>
      <c r="S98" s="137"/>
      <c r="T98" s="145"/>
      <c r="U98" s="146" t="s">
        <v>42</v>
      </c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3" t="s">
        <v>159</v>
      </c>
      <c r="AZ98" s="142"/>
      <c r="BA98" s="142"/>
      <c r="BB98" s="142"/>
      <c r="BC98" s="142"/>
      <c r="BD98" s="142"/>
      <c r="BE98" s="144">
        <f t="shared" si="0"/>
        <v>0</v>
      </c>
      <c r="BF98" s="144">
        <f t="shared" si="1"/>
        <v>0</v>
      </c>
      <c r="BG98" s="144">
        <f t="shared" si="2"/>
        <v>0</v>
      </c>
      <c r="BH98" s="144">
        <f t="shared" si="3"/>
        <v>0</v>
      </c>
      <c r="BI98" s="144">
        <f t="shared" si="4"/>
        <v>0</v>
      </c>
      <c r="BJ98" s="143" t="s">
        <v>87</v>
      </c>
      <c r="BK98" s="142"/>
      <c r="BL98" s="142"/>
      <c r="BM98" s="142"/>
    </row>
    <row r="99" spans="2:65" s="1" customFormat="1"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6"/>
    </row>
    <row r="100" spans="2:65" s="1" customFormat="1" ht="29.25" customHeight="1">
      <c r="B100" s="34"/>
      <c r="C100" s="118" t="s">
        <v>124</v>
      </c>
      <c r="D100" s="119"/>
      <c r="E100" s="119"/>
      <c r="F100" s="119"/>
      <c r="G100" s="119"/>
      <c r="H100" s="119"/>
      <c r="I100" s="119"/>
      <c r="J100" s="119"/>
      <c r="K100" s="119"/>
      <c r="L100" s="179">
        <f>ROUND(SUM(N88+N92),2)</f>
        <v>0</v>
      </c>
      <c r="M100" s="179"/>
      <c r="N100" s="179"/>
      <c r="O100" s="179"/>
      <c r="P100" s="179"/>
      <c r="Q100" s="179"/>
      <c r="R100" s="36"/>
    </row>
    <row r="101" spans="2:65" s="1" customFormat="1" ht="6.9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</row>
    <row r="105" spans="2:65" s="1" customFormat="1" ht="6.9" customHeight="1"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3"/>
    </row>
    <row r="106" spans="2:65" s="1" customFormat="1" ht="36.9" customHeight="1">
      <c r="B106" s="34"/>
      <c r="C106" s="205" t="s">
        <v>160</v>
      </c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36"/>
    </row>
    <row r="107" spans="2:65" s="1" customFormat="1" ht="6.9" customHeight="1"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</row>
    <row r="108" spans="2:65" s="1" customFormat="1" ht="30" customHeight="1">
      <c r="B108" s="34"/>
      <c r="C108" s="30" t="s">
        <v>18</v>
      </c>
      <c r="D108" s="35"/>
      <c r="E108" s="35"/>
      <c r="F108" s="245" t="str">
        <f>F6</f>
        <v>Rozšírenie materskej školy - Jakubovany</v>
      </c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35"/>
      <c r="R108" s="36"/>
    </row>
    <row r="109" spans="2:65" s="1" customFormat="1" ht="36.9" customHeight="1">
      <c r="B109" s="34"/>
      <c r="C109" s="68" t="s">
        <v>131</v>
      </c>
      <c r="D109" s="35"/>
      <c r="E109" s="35"/>
      <c r="F109" s="207" t="str">
        <f>F7</f>
        <v>03 DI - Detské ihrisko</v>
      </c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35"/>
      <c r="R109" s="36"/>
    </row>
    <row r="110" spans="2:65" s="1" customFormat="1" ht="6.9" customHeight="1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</row>
    <row r="111" spans="2:65" s="1" customFormat="1" ht="18" customHeight="1">
      <c r="B111" s="34"/>
      <c r="C111" s="30" t="s">
        <v>22</v>
      </c>
      <c r="D111" s="35"/>
      <c r="E111" s="35"/>
      <c r="F111" s="28" t="str">
        <f>F9</f>
        <v>Jakubovany</v>
      </c>
      <c r="G111" s="35"/>
      <c r="H111" s="35"/>
      <c r="I111" s="35"/>
      <c r="J111" s="35"/>
      <c r="K111" s="30" t="s">
        <v>24</v>
      </c>
      <c r="L111" s="35"/>
      <c r="M111" s="214">
        <f>IF(O9="","",O9)</f>
        <v>42926</v>
      </c>
      <c r="N111" s="214"/>
      <c r="O111" s="214"/>
      <c r="P111" s="214"/>
      <c r="Q111" s="35"/>
      <c r="R111" s="36"/>
    </row>
    <row r="112" spans="2:65" s="1" customFormat="1" ht="6.9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65" s="1" customFormat="1" ht="13.2">
      <c r="B113" s="34"/>
      <c r="C113" s="30" t="s">
        <v>25</v>
      </c>
      <c r="D113" s="35"/>
      <c r="E113" s="35"/>
      <c r="F113" s="28" t="str">
        <f>E12</f>
        <v>obec Jakubovany</v>
      </c>
      <c r="G113" s="35"/>
      <c r="H113" s="35"/>
      <c r="I113" s="35"/>
      <c r="J113" s="35"/>
      <c r="K113" s="30" t="s">
        <v>30</v>
      </c>
      <c r="L113" s="35"/>
      <c r="M113" s="219" t="str">
        <f>E18</f>
        <v>aut.Ing.Peter Jurica</v>
      </c>
      <c r="N113" s="219"/>
      <c r="O113" s="219"/>
      <c r="P113" s="219"/>
      <c r="Q113" s="219"/>
      <c r="R113" s="36"/>
    </row>
    <row r="114" spans="2:65" s="1" customFormat="1" ht="14.4" customHeight="1">
      <c r="B114" s="34"/>
      <c r="C114" s="30" t="s">
        <v>29</v>
      </c>
      <c r="D114" s="35"/>
      <c r="E114" s="35"/>
      <c r="F114" s="28" t="str">
        <f>IF(E15="","",E15)</f>
        <v>.</v>
      </c>
      <c r="G114" s="35"/>
      <c r="H114" s="35"/>
      <c r="I114" s="35"/>
      <c r="J114" s="35"/>
      <c r="K114" s="30" t="s">
        <v>33</v>
      </c>
      <c r="L114" s="35"/>
      <c r="M114" s="219" t="str">
        <f>E21</f>
        <v xml:space="preserve"> </v>
      </c>
      <c r="N114" s="219"/>
      <c r="O114" s="219"/>
      <c r="P114" s="219"/>
      <c r="Q114" s="219"/>
      <c r="R114" s="36"/>
    </row>
    <row r="115" spans="2:65" s="1" customFormat="1" ht="10.3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65" s="9" customFormat="1" ht="29.25" customHeight="1">
      <c r="B116" s="147"/>
      <c r="C116" s="148" t="s">
        <v>161</v>
      </c>
      <c r="D116" s="149" t="s">
        <v>162</v>
      </c>
      <c r="E116" s="149" t="s">
        <v>57</v>
      </c>
      <c r="F116" s="248" t="s">
        <v>163</v>
      </c>
      <c r="G116" s="248"/>
      <c r="H116" s="248"/>
      <c r="I116" s="248"/>
      <c r="J116" s="149" t="s">
        <v>164</v>
      </c>
      <c r="K116" s="149" t="s">
        <v>165</v>
      </c>
      <c r="L116" s="249" t="s">
        <v>166</v>
      </c>
      <c r="M116" s="249"/>
      <c r="N116" s="248" t="s">
        <v>138</v>
      </c>
      <c r="O116" s="248"/>
      <c r="P116" s="248"/>
      <c r="Q116" s="250"/>
      <c r="R116" s="150"/>
      <c r="T116" s="74" t="s">
        <v>167</v>
      </c>
      <c r="U116" s="75" t="s">
        <v>39</v>
      </c>
      <c r="V116" s="75" t="s">
        <v>168</v>
      </c>
      <c r="W116" s="75" t="s">
        <v>169</v>
      </c>
      <c r="X116" s="75" t="s">
        <v>170</v>
      </c>
      <c r="Y116" s="75" t="s">
        <v>171</v>
      </c>
      <c r="Z116" s="75" t="s">
        <v>172</v>
      </c>
      <c r="AA116" s="76" t="s">
        <v>173</v>
      </c>
    </row>
    <row r="117" spans="2:65" s="1" customFormat="1" ht="29.25" customHeight="1">
      <c r="B117" s="34"/>
      <c r="C117" s="78" t="s">
        <v>135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233">
        <f>BK117</f>
        <v>0</v>
      </c>
      <c r="O117" s="234"/>
      <c r="P117" s="234"/>
      <c r="Q117" s="234"/>
      <c r="R117" s="36"/>
      <c r="T117" s="77"/>
      <c r="U117" s="50"/>
      <c r="V117" s="50"/>
      <c r="W117" s="151">
        <f>W118+W126</f>
        <v>0</v>
      </c>
      <c r="X117" s="50"/>
      <c r="Y117" s="151">
        <f>Y118+Y126</f>
        <v>0.28695999999999999</v>
      </c>
      <c r="Z117" s="50"/>
      <c r="AA117" s="152">
        <f>AA118+AA126</f>
        <v>0</v>
      </c>
      <c r="AT117" s="18" t="s">
        <v>74</v>
      </c>
      <c r="AU117" s="18" t="s">
        <v>140</v>
      </c>
      <c r="BK117" s="153">
        <f>BK118+BK126</f>
        <v>0</v>
      </c>
    </row>
    <row r="118" spans="2:65" s="10" customFormat="1" ht="37.35" customHeight="1">
      <c r="B118" s="154"/>
      <c r="C118" s="155"/>
      <c r="D118" s="156" t="s">
        <v>141</v>
      </c>
      <c r="E118" s="156"/>
      <c r="F118" s="156"/>
      <c r="G118" s="156"/>
      <c r="H118" s="156"/>
      <c r="I118" s="156"/>
      <c r="J118" s="156"/>
      <c r="K118" s="156"/>
      <c r="L118" s="156"/>
      <c r="M118" s="156"/>
      <c r="N118" s="235">
        <f>BK118</f>
        <v>0</v>
      </c>
      <c r="O118" s="236"/>
      <c r="P118" s="236"/>
      <c r="Q118" s="236"/>
      <c r="R118" s="157"/>
      <c r="T118" s="158"/>
      <c r="U118" s="155"/>
      <c r="V118" s="155"/>
      <c r="W118" s="159">
        <f>W119</f>
        <v>0</v>
      </c>
      <c r="X118" s="155"/>
      <c r="Y118" s="159">
        <f>Y119</f>
        <v>0.28695999999999999</v>
      </c>
      <c r="Z118" s="155"/>
      <c r="AA118" s="160">
        <f>AA119</f>
        <v>0</v>
      </c>
      <c r="AR118" s="161" t="s">
        <v>82</v>
      </c>
      <c r="AT118" s="162" t="s">
        <v>74</v>
      </c>
      <c r="AU118" s="162" t="s">
        <v>75</v>
      </c>
      <c r="AY118" s="161" t="s">
        <v>174</v>
      </c>
      <c r="BK118" s="163">
        <f>BK119</f>
        <v>0</v>
      </c>
    </row>
    <row r="119" spans="2:65" s="10" customFormat="1" ht="19.95" customHeight="1">
      <c r="B119" s="154"/>
      <c r="C119" s="155"/>
      <c r="D119" s="164" t="s">
        <v>143</v>
      </c>
      <c r="E119" s="164"/>
      <c r="F119" s="164"/>
      <c r="G119" s="164"/>
      <c r="H119" s="164"/>
      <c r="I119" s="164"/>
      <c r="J119" s="164"/>
      <c r="K119" s="164"/>
      <c r="L119" s="164"/>
      <c r="M119" s="164"/>
      <c r="N119" s="237">
        <f>BK119</f>
        <v>0</v>
      </c>
      <c r="O119" s="238"/>
      <c r="P119" s="238"/>
      <c r="Q119" s="238"/>
      <c r="R119" s="157"/>
      <c r="T119" s="158"/>
      <c r="U119" s="155"/>
      <c r="V119" s="155"/>
      <c r="W119" s="159">
        <f>SUM(W120:W125)</f>
        <v>0</v>
      </c>
      <c r="X119" s="155"/>
      <c r="Y119" s="159">
        <f>SUM(Y120:Y125)</f>
        <v>0.28695999999999999</v>
      </c>
      <c r="Z119" s="155"/>
      <c r="AA119" s="160">
        <f>SUM(AA120:AA125)</f>
        <v>0</v>
      </c>
      <c r="AR119" s="161" t="s">
        <v>82</v>
      </c>
      <c r="AT119" s="162" t="s">
        <v>74</v>
      </c>
      <c r="AU119" s="162" t="s">
        <v>82</v>
      </c>
      <c r="AY119" s="161" t="s">
        <v>174</v>
      </c>
      <c r="BK119" s="163">
        <f>SUM(BK120:BK125)</f>
        <v>0</v>
      </c>
    </row>
    <row r="120" spans="2:65" s="1" customFormat="1" ht="31.5" customHeight="1">
      <c r="B120" s="136"/>
      <c r="C120" s="165" t="s">
        <v>82</v>
      </c>
      <c r="D120" s="165" t="s">
        <v>175</v>
      </c>
      <c r="E120" s="166" t="s">
        <v>1217</v>
      </c>
      <c r="F120" s="239" t="s">
        <v>1218</v>
      </c>
      <c r="G120" s="239"/>
      <c r="H120" s="239"/>
      <c r="I120" s="239"/>
      <c r="J120" s="167" t="s">
        <v>281</v>
      </c>
      <c r="K120" s="168">
        <v>4</v>
      </c>
      <c r="L120" s="240">
        <v>0</v>
      </c>
      <c r="M120" s="240"/>
      <c r="N120" s="241">
        <f t="shared" ref="N120:N125" si="5">ROUND(L120*K120,2)</f>
        <v>0</v>
      </c>
      <c r="O120" s="241"/>
      <c r="P120" s="241"/>
      <c r="Q120" s="241"/>
      <c r="R120" s="139"/>
      <c r="T120" s="169" t="s">
        <v>5</v>
      </c>
      <c r="U120" s="43" t="s">
        <v>42</v>
      </c>
      <c r="V120" s="35"/>
      <c r="W120" s="170">
        <f t="shared" ref="W120:W125" si="6">V120*K120</f>
        <v>0</v>
      </c>
      <c r="X120" s="170">
        <v>7.1739999999999998E-2</v>
      </c>
      <c r="Y120" s="170">
        <f t="shared" ref="Y120:Y125" si="7">X120*K120</f>
        <v>0.28695999999999999</v>
      </c>
      <c r="Z120" s="170">
        <v>0</v>
      </c>
      <c r="AA120" s="171">
        <f t="shared" ref="AA120:AA125" si="8">Z120*K120</f>
        <v>0</v>
      </c>
      <c r="AR120" s="18" t="s">
        <v>179</v>
      </c>
      <c r="AT120" s="18" t="s">
        <v>175</v>
      </c>
      <c r="AU120" s="18" t="s">
        <v>87</v>
      </c>
      <c r="AY120" s="18" t="s">
        <v>174</v>
      </c>
      <c r="BE120" s="112">
        <f t="shared" ref="BE120:BE125" si="9">IF(U120="základná",N120,0)</f>
        <v>0</v>
      </c>
      <c r="BF120" s="112">
        <f t="shared" ref="BF120:BF125" si="10">IF(U120="znížená",N120,0)</f>
        <v>0</v>
      </c>
      <c r="BG120" s="112">
        <f t="shared" ref="BG120:BG125" si="11">IF(U120="zákl. prenesená",N120,0)</f>
        <v>0</v>
      </c>
      <c r="BH120" s="112">
        <f t="shared" ref="BH120:BH125" si="12">IF(U120="zníž. prenesená",N120,0)</f>
        <v>0</v>
      </c>
      <c r="BI120" s="112">
        <f t="shared" ref="BI120:BI125" si="13">IF(U120="nulová",N120,0)</f>
        <v>0</v>
      </c>
      <c r="BJ120" s="18" t="s">
        <v>87</v>
      </c>
      <c r="BK120" s="112">
        <f t="shared" ref="BK120:BK125" si="14">ROUND(L120*K120,2)</f>
        <v>0</v>
      </c>
      <c r="BL120" s="18" t="s">
        <v>179</v>
      </c>
      <c r="BM120" s="18" t="s">
        <v>1219</v>
      </c>
    </row>
    <row r="121" spans="2:65" s="1" customFormat="1" ht="22.5" customHeight="1">
      <c r="B121" s="136"/>
      <c r="C121" s="172" t="s">
        <v>87</v>
      </c>
      <c r="D121" s="172" t="s">
        <v>278</v>
      </c>
      <c r="E121" s="173" t="s">
        <v>1220</v>
      </c>
      <c r="F121" s="242" t="s">
        <v>1221</v>
      </c>
      <c r="G121" s="242"/>
      <c r="H121" s="242"/>
      <c r="I121" s="242"/>
      <c r="J121" s="174" t="s">
        <v>281</v>
      </c>
      <c r="K121" s="175">
        <v>1</v>
      </c>
      <c r="L121" s="243">
        <v>0</v>
      </c>
      <c r="M121" s="243"/>
      <c r="N121" s="244">
        <f t="shared" si="5"/>
        <v>0</v>
      </c>
      <c r="O121" s="241"/>
      <c r="P121" s="241"/>
      <c r="Q121" s="241"/>
      <c r="R121" s="139"/>
      <c r="T121" s="169" t="s">
        <v>5</v>
      </c>
      <c r="U121" s="43" t="s">
        <v>42</v>
      </c>
      <c r="V121" s="35"/>
      <c r="W121" s="170">
        <f t="shared" si="6"/>
        <v>0</v>
      </c>
      <c r="X121" s="170">
        <v>0</v>
      </c>
      <c r="Y121" s="170">
        <f t="shared" si="7"/>
        <v>0</v>
      </c>
      <c r="Z121" s="170">
        <v>0</v>
      </c>
      <c r="AA121" s="171">
        <f t="shared" si="8"/>
        <v>0</v>
      </c>
      <c r="AR121" s="18" t="s">
        <v>204</v>
      </c>
      <c r="AT121" s="18" t="s">
        <v>278</v>
      </c>
      <c r="AU121" s="18" t="s">
        <v>87</v>
      </c>
      <c r="AY121" s="18" t="s">
        <v>174</v>
      </c>
      <c r="BE121" s="112">
        <f t="shared" si="9"/>
        <v>0</v>
      </c>
      <c r="BF121" s="112">
        <f t="shared" si="10"/>
        <v>0</v>
      </c>
      <c r="BG121" s="112">
        <f t="shared" si="11"/>
        <v>0</v>
      </c>
      <c r="BH121" s="112">
        <f t="shared" si="12"/>
        <v>0</v>
      </c>
      <c r="BI121" s="112">
        <f t="shared" si="13"/>
        <v>0</v>
      </c>
      <c r="BJ121" s="18" t="s">
        <v>87</v>
      </c>
      <c r="BK121" s="112">
        <f t="shared" si="14"/>
        <v>0</v>
      </c>
      <c r="BL121" s="18" t="s">
        <v>179</v>
      </c>
      <c r="BM121" s="18" t="s">
        <v>1222</v>
      </c>
    </row>
    <row r="122" spans="2:65" s="1" customFormat="1" ht="22.5" customHeight="1">
      <c r="B122" s="136"/>
      <c r="C122" s="172" t="s">
        <v>184</v>
      </c>
      <c r="D122" s="172" t="s">
        <v>278</v>
      </c>
      <c r="E122" s="173" t="s">
        <v>1223</v>
      </c>
      <c r="F122" s="242" t="s">
        <v>1224</v>
      </c>
      <c r="G122" s="242"/>
      <c r="H122" s="242"/>
      <c r="I122" s="242"/>
      <c r="J122" s="174" t="s">
        <v>281</v>
      </c>
      <c r="K122" s="175">
        <v>1</v>
      </c>
      <c r="L122" s="243">
        <v>0</v>
      </c>
      <c r="M122" s="243"/>
      <c r="N122" s="244">
        <f t="shared" si="5"/>
        <v>0</v>
      </c>
      <c r="O122" s="241"/>
      <c r="P122" s="241"/>
      <c r="Q122" s="241"/>
      <c r="R122" s="139"/>
      <c r="T122" s="169" t="s">
        <v>5</v>
      </c>
      <c r="U122" s="43" t="s">
        <v>42</v>
      </c>
      <c r="V122" s="35"/>
      <c r="W122" s="170">
        <f t="shared" si="6"/>
        <v>0</v>
      </c>
      <c r="X122" s="170">
        <v>0</v>
      </c>
      <c r="Y122" s="170">
        <f t="shared" si="7"/>
        <v>0</v>
      </c>
      <c r="Z122" s="170">
        <v>0</v>
      </c>
      <c r="AA122" s="171">
        <f t="shared" si="8"/>
        <v>0</v>
      </c>
      <c r="AR122" s="18" t="s">
        <v>204</v>
      </c>
      <c r="AT122" s="18" t="s">
        <v>278</v>
      </c>
      <c r="AU122" s="18" t="s">
        <v>87</v>
      </c>
      <c r="AY122" s="18" t="s">
        <v>174</v>
      </c>
      <c r="BE122" s="112">
        <f t="shared" si="9"/>
        <v>0</v>
      </c>
      <c r="BF122" s="112">
        <f t="shared" si="10"/>
        <v>0</v>
      </c>
      <c r="BG122" s="112">
        <f t="shared" si="11"/>
        <v>0</v>
      </c>
      <c r="BH122" s="112">
        <f t="shared" si="12"/>
        <v>0</v>
      </c>
      <c r="BI122" s="112">
        <f t="shared" si="13"/>
        <v>0</v>
      </c>
      <c r="BJ122" s="18" t="s">
        <v>87</v>
      </c>
      <c r="BK122" s="112">
        <f t="shared" si="14"/>
        <v>0</v>
      </c>
      <c r="BL122" s="18" t="s">
        <v>179</v>
      </c>
      <c r="BM122" s="18" t="s">
        <v>1225</v>
      </c>
    </row>
    <row r="123" spans="2:65" s="1" customFormat="1" ht="22.5" customHeight="1">
      <c r="B123" s="136"/>
      <c r="C123" s="172" t="s">
        <v>179</v>
      </c>
      <c r="D123" s="172" t="s">
        <v>278</v>
      </c>
      <c r="E123" s="173" t="s">
        <v>1226</v>
      </c>
      <c r="F123" s="242" t="s">
        <v>1227</v>
      </c>
      <c r="G123" s="242"/>
      <c r="H123" s="242"/>
      <c r="I123" s="242"/>
      <c r="J123" s="174" t="s">
        <v>281</v>
      </c>
      <c r="K123" s="175">
        <v>1</v>
      </c>
      <c r="L123" s="243">
        <v>0</v>
      </c>
      <c r="M123" s="243"/>
      <c r="N123" s="244">
        <f t="shared" si="5"/>
        <v>0</v>
      </c>
      <c r="O123" s="241"/>
      <c r="P123" s="241"/>
      <c r="Q123" s="241"/>
      <c r="R123" s="139"/>
      <c r="T123" s="169" t="s">
        <v>5</v>
      </c>
      <c r="U123" s="43" t="s">
        <v>42</v>
      </c>
      <c r="V123" s="35"/>
      <c r="W123" s="170">
        <f t="shared" si="6"/>
        <v>0</v>
      </c>
      <c r="X123" s="170">
        <v>0</v>
      </c>
      <c r="Y123" s="170">
        <f t="shared" si="7"/>
        <v>0</v>
      </c>
      <c r="Z123" s="170">
        <v>0</v>
      </c>
      <c r="AA123" s="171">
        <f t="shared" si="8"/>
        <v>0</v>
      </c>
      <c r="AR123" s="18" t="s">
        <v>204</v>
      </c>
      <c r="AT123" s="18" t="s">
        <v>278</v>
      </c>
      <c r="AU123" s="18" t="s">
        <v>87</v>
      </c>
      <c r="AY123" s="18" t="s">
        <v>174</v>
      </c>
      <c r="BE123" s="112">
        <f t="shared" si="9"/>
        <v>0</v>
      </c>
      <c r="BF123" s="112">
        <f t="shared" si="10"/>
        <v>0</v>
      </c>
      <c r="BG123" s="112">
        <f t="shared" si="11"/>
        <v>0</v>
      </c>
      <c r="BH123" s="112">
        <f t="shared" si="12"/>
        <v>0</v>
      </c>
      <c r="BI123" s="112">
        <f t="shared" si="13"/>
        <v>0</v>
      </c>
      <c r="BJ123" s="18" t="s">
        <v>87</v>
      </c>
      <c r="BK123" s="112">
        <f t="shared" si="14"/>
        <v>0</v>
      </c>
      <c r="BL123" s="18" t="s">
        <v>179</v>
      </c>
      <c r="BM123" s="18" t="s">
        <v>1228</v>
      </c>
    </row>
    <row r="124" spans="2:65" s="1" customFormat="1" ht="22.5" customHeight="1">
      <c r="B124" s="136"/>
      <c r="C124" s="172" t="s">
        <v>191</v>
      </c>
      <c r="D124" s="172" t="s">
        <v>278</v>
      </c>
      <c r="E124" s="173" t="s">
        <v>1229</v>
      </c>
      <c r="F124" s="242" t="s">
        <v>1230</v>
      </c>
      <c r="G124" s="242"/>
      <c r="H124" s="242"/>
      <c r="I124" s="242"/>
      <c r="J124" s="174" t="s">
        <v>281</v>
      </c>
      <c r="K124" s="175">
        <v>1</v>
      </c>
      <c r="L124" s="243">
        <v>0</v>
      </c>
      <c r="M124" s="243"/>
      <c r="N124" s="244">
        <f t="shared" si="5"/>
        <v>0</v>
      </c>
      <c r="O124" s="241"/>
      <c r="P124" s="241"/>
      <c r="Q124" s="241"/>
      <c r="R124" s="139"/>
      <c r="T124" s="169" t="s">
        <v>5</v>
      </c>
      <c r="U124" s="43" t="s">
        <v>42</v>
      </c>
      <c r="V124" s="35"/>
      <c r="W124" s="170">
        <f t="shared" si="6"/>
        <v>0</v>
      </c>
      <c r="X124" s="170">
        <v>0</v>
      </c>
      <c r="Y124" s="170">
        <f t="shared" si="7"/>
        <v>0</v>
      </c>
      <c r="Z124" s="170">
        <v>0</v>
      </c>
      <c r="AA124" s="171">
        <f t="shared" si="8"/>
        <v>0</v>
      </c>
      <c r="AR124" s="18" t="s">
        <v>204</v>
      </c>
      <c r="AT124" s="18" t="s">
        <v>278</v>
      </c>
      <c r="AU124" s="18" t="s">
        <v>87</v>
      </c>
      <c r="AY124" s="18" t="s">
        <v>174</v>
      </c>
      <c r="BE124" s="112">
        <f t="shared" si="9"/>
        <v>0</v>
      </c>
      <c r="BF124" s="112">
        <f t="shared" si="10"/>
        <v>0</v>
      </c>
      <c r="BG124" s="112">
        <f t="shared" si="11"/>
        <v>0</v>
      </c>
      <c r="BH124" s="112">
        <f t="shared" si="12"/>
        <v>0</v>
      </c>
      <c r="BI124" s="112">
        <f t="shared" si="13"/>
        <v>0</v>
      </c>
      <c r="BJ124" s="18" t="s">
        <v>87</v>
      </c>
      <c r="BK124" s="112">
        <f t="shared" si="14"/>
        <v>0</v>
      </c>
      <c r="BL124" s="18" t="s">
        <v>179</v>
      </c>
      <c r="BM124" s="18" t="s">
        <v>1231</v>
      </c>
    </row>
    <row r="125" spans="2:65" s="1" customFormat="1" ht="22.5" customHeight="1">
      <c r="B125" s="136"/>
      <c r="C125" s="172" t="s">
        <v>195</v>
      </c>
      <c r="D125" s="172" t="s">
        <v>278</v>
      </c>
      <c r="E125" s="173" t="s">
        <v>1232</v>
      </c>
      <c r="F125" s="242" t="s">
        <v>1233</v>
      </c>
      <c r="G125" s="242"/>
      <c r="H125" s="242"/>
      <c r="I125" s="242"/>
      <c r="J125" s="174" t="s">
        <v>281</v>
      </c>
      <c r="K125" s="175">
        <v>1</v>
      </c>
      <c r="L125" s="243">
        <v>0</v>
      </c>
      <c r="M125" s="243"/>
      <c r="N125" s="244">
        <f t="shared" si="5"/>
        <v>0</v>
      </c>
      <c r="O125" s="241"/>
      <c r="P125" s="241"/>
      <c r="Q125" s="241"/>
      <c r="R125" s="139"/>
      <c r="T125" s="169" t="s">
        <v>5</v>
      </c>
      <c r="U125" s="43" t="s">
        <v>42</v>
      </c>
      <c r="V125" s="35"/>
      <c r="W125" s="170">
        <f t="shared" si="6"/>
        <v>0</v>
      </c>
      <c r="X125" s="170">
        <v>0</v>
      </c>
      <c r="Y125" s="170">
        <f t="shared" si="7"/>
        <v>0</v>
      </c>
      <c r="Z125" s="170">
        <v>0</v>
      </c>
      <c r="AA125" s="171">
        <f t="shared" si="8"/>
        <v>0</v>
      </c>
      <c r="AR125" s="18" t="s">
        <v>204</v>
      </c>
      <c r="AT125" s="18" t="s">
        <v>278</v>
      </c>
      <c r="AU125" s="18" t="s">
        <v>87</v>
      </c>
      <c r="AY125" s="18" t="s">
        <v>174</v>
      </c>
      <c r="BE125" s="112">
        <f t="shared" si="9"/>
        <v>0</v>
      </c>
      <c r="BF125" s="112">
        <f t="shared" si="10"/>
        <v>0</v>
      </c>
      <c r="BG125" s="112">
        <f t="shared" si="11"/>
        <v>0</v>
      </c>
      <c r="BH125" s="112">
        <f t="shared" si="12"/>
        <v>0</v>
      </c>
      <c r="BI125" s="112">
        <f t="shared" si="13"/>
        <v>0</v>
      </c>
      <c r="BJ125" s="18" t="s">
        <v>87</v>
      </c>
      <c r="BK125" s="112">
        <f t="shared" si="14"/>
        <v>0</v>
      </c>
      <c r="BL125" s="18" t="s">
        <v>179</v>
      </c>
      <c r="BM125" s="18" t="s">
        <v>1234</v>
      </c>
    </row>
    <row r="126" spans="2:65" s="1" customFormat="1" ht="49.95" customHeight="1">
      <c r="B126" s="34"/>
      <c r="C126" s="35"/>
      <c r="D126" s="156" t="s">
        <v>288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230">
        <f>BK126</f>
        <v>0</v>
      </c>
      <c r="O126" s="231"/>
      <c r="P126" s="231"/>
      <c r="Q126" s="231"/>
      <c r="R126" s="36"/>
      <c r="T126" s="176"/>
      <c r="U126" s="55"/>
      <c r="V126" s="55"/>
      <c r="W126" s="55"/>
      <c r="X126" s="55"/>
      <c r="Y126" s="55"/>
      <c r="Z126" s="55"/>
      <c r="AA126" s="57"/>
      <c r="AT126" s="18" t="s">
        <v>74</v>
      </c>
      <c r="AU126" s="18" t="s">
        <v>75</v>
      </c>
      <c r="AY126" s="18" t="s">
        <v>289</v>
      </c>
      <c r="BK126" s="112">
        <v>0</v>
      </c>
    </row>
    <row r="127" spans="2:65" s="1" customFormat="1" ht="6.9" customHeight="1">
      <c r="B127" s="58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60"/>
    </row>
  </sheetData>
  <mergeCells count="86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2:Q92"/>
    <mergeCell ref="D93:H93"/>
    <mergeCell ref="N93:Q93"/>
    <mergeCell ref="D94:H94"/>
    <mergeCell ref="N94:Q94"/>
    <mergeCell ref="D95:H95"/>
    <mergeCell ref="N95:Q95"/>
    <mergeCell ref="D96:H96"/>
    <mergeCell ref="N96:Q96"/>
    <mergeCell ref="D97:H97"/>
    <mergeCell ref="N97:Q97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F120:I120"/>
    <mergeCell ref="L120:M120"/>
    <mergeCell ref="N120:Q120"/>
    <mergeCell ref="L121:M121"/>
    <mergeCell ref="N121:Q121"/>
    <mergeCell ref="F122:I122"/>
    <mergeCell ref="L122:M122"/>
    <mergeCell ref="N122:Q122"/>
    <mergeCell ref="N126:Q126"/>
    <mergeCell ref="H1:K1"/>
    <mergeCell ref="S2:AC2"/>
    <mergeCell ref="F125:I125"/>
    <mergeCell ref="L125:M125"/>
    <mergeCell ref="N125:Q125"/>
    <mergeCell ref="N117:Q117"/>
    <mergeCell ref="N118:Q118"/>
    <mergeCell ref="N119:Q119"/>
    <mergeCell ref="F123:I123"/>
    <mergeCell ref="L123:M123"/>
    <mergeCell ref="N123:Q123"/>
    <mergeCell ref="F124:I124"/>
    <mergeCell ref="L124:M124"/>
    <mergeCell ref="N124:Q124"/>
    <mergeCell ref="F121:I121"/>
  </mergeCells>
  <hyperlinks>
    <hyperlink ref="F1:G1" location="C2" display="1) Krycí list rozpočtu" xr:uid="{00000000-0004-0000-0A00-000000000000}"/>
    <hyperlink ref="H1:K1" location="C86" display="2) Rekapitulácia rozpočtu" xr:uid="{00000000-0004-0000-0A00-000001000000}"/>
    <hyperlink ref="L1" location="C116" display="3) Rozpočet" xr:uid="{00000000-0004-0000-0A00-000002000000}"/>
    <hyperlink ref="S1:T1" location="'Rekapitulácia stavby'!C2" display="Rekapitulácia stavby" xr:uid="{00000000-0004-0000-0A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166"/>
  <sheetViews>
    <sheetView showGridLines="0" workbookViewId="0">
      <pane ySplit="1" topLeftCell="A173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20"/>
      <c r="B1" s="12"/>
      <c r="C1" s="12"/>
      <c r="D1" s="13" t="s">
        <v>1</v>
      </c>
      <c r="E1" s="12"/>
      <c r="F1" s="14" t="s">
        <v>125</v>
      </c>
      <c r="G1" s="14"/>
      <c r="H1" s="232" t="s">
        <v>126</v>
      </c>
      <c r="I1" s="232"/>
      <c r="J1" s="232"/>
      <c r="K1" s="232"/>
      <c r="L1" s="14" t="s">
        <v>127</v>
      </c>
      <c r="M1" s="12"/>
      <c r="N1" s="12"/>
      <c r="O1" s="13" t="s">
        <v>128</v>
      </c>
      <c r="P1" s="12"/>
      <c r="Q1" s="12"/>
      <c r="R1" s="12"/>
      <c r="S1" s="14" t="s">
        <v>129</v>
      </c>
      <c r="T1" s="14"/>
      <c r="U1" s="120"/>
      <c r="V1" s="12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" customHeight="1">
      <c r="C2" s="215" t="s">
        <v>7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S2" s="180" t="s">
        <v>8</v>
      </c>
      <c r="T2" s="181"/>
      <c r="U2" s="181"/>
      <c r="V2" s="181"/>
      <c r="W2" s="181"/>
      <c r="X2" s="181"/>
      <c r="Y2" s="181"/>
      <c r="Z2" s="181"/>
      <c r="AA2" s="181"/>
      <c r="AB2" s="181"/>
      <c r="AC2" s="181"/>
      <c r="AT2" s="18" t="s">
        <v>88</v>
      </c>
    </row>
    <row r="3" spans="1:6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75</v>
      </c>
    </row>
    <row r="4" spans="1:66" ht="36.9" customHeight="1">
      <c r="B4" s="22"/>
      <c r="C4" s="205" t="s">
        <v>130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3"/>
      <c r="T4" s="24" t="s">
        <v>12</v>
      </c>
      <c r="AT4" s="18" t="s">
        <v>6</v>
      </c>
    </row>
    <row r="5" spans="1:66" ht="6.9" customHeight="1">
      <c r="B5" s="2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3"/>
    </row>
    <row r="6" spans="1:66" ht="25.35" customHeight="1">
      <c r="B6" s="22"/>
      <c r="C6" s="26"/>
      <c r="D6" s="30" t="s">
        <v>18</v>
      </c>
      <c r="E6" s="26"/>
      <c r="F6" s="245" t="str">
        <f>'Rekapitulácia stavby'!K6</f>
        <v>Rozšírenie materskej školy - Jakubovany</v>
      </c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6"/>
      <c r="R6" s="23"/>
    </row>
    <row r="7" spans="1:66" ht="25.35" customHeight="1">
      <c r="B7" s="22"/>
      <c r="C7" s="26"/>
      <c r="D7" s="30" t="s">
        <v>131</v>
      </c>
      <c r="E7" s="26"/>
      <c r="F7" s="245" t="s">
        <v>132</v>
      </c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6"/>
      <c r="R7" s="23"/>
    </row>
    <row r="8" spans="1:66" s="1" customFormat="1" ht="32.85" customHeight="1">
      <c r="B8" s="34"/>
      <c r="C8" s="35"/>
      <c r="D8" s="29" t="s">
        <v>133</v>
      </c>
      <c r="E8" s="35"/>
      <c r="F8" s="221" t="s">
        <v>134</v>
      </c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35"/>
      <c r="R8" s="36"/>
    </row>
    <row r="9" spans="1:66" s="1" customFormat="1" ht="14.4" customHeight="1">
      <c r="B9" s="34"/>
      <c r="C9" s="35"/>
      <c r="D9" s="30" t="s">
        <v>20</v>
      </c>
      <c r="E9" s="35"/>
      <c r="F9" s="28" t="s">
        <v>5</v>
      </c>
      <c r="G9" s="35"/>
      <c r="H9" s="35"/>
      <c r="I9" s="35"/>
      <c r="J9" s="35"/>
      <c r="K9" s="35"/>
      <c r="L9" s="35"/>
      <c r="M9" s="30" t="s">
        <v>21</v>
      </c>
      <c r="N9" s="35"/>
      <c r="O9" s="28" t="s">
        <v>5</v>
      </c>
      <c r="P9" s="35"/>
      <c r="Q9" s="35"/>
      <c r="R9" s="36"/>
    </row>
    <row r="10" spans="1:66" s="1" customFormat="1" ht="14.4" customHeight="1">
      <c r="B10" s="34"/>
      <c r="C10" s="35"/>
      <c r="D10" s="30" t="s">
        <v>22</v>
      </c>
      <c r="E10" s="35"/>
      <c r="F10" s="28" t="s">
        <v>23</v>
      </c>
      <c r="G10" s="35"/>
      <c r="H10" s="35"/>
      <c r="I10" s="35"/>
      <c r="J10" s="35"/>
      <c r="K10" s="35"/>
      <c r="L10" s="35"/>
      <c r="M10" s="30" t="s">
        <v>24</v>
      </c>
      <c r="N10" s="35"/>
      <c r="O10" s="264">
        <f>'Rekapitulácia stavby'!AN8</f>
        <v>42926</v>
      </c>
      <c r="P10" s="214"/>
      <c r="Q10" s="35"/>
      <c r="R10" s="36"/>
    </row>
    <row r="11" spans="1:66" s="1" customFormat="1" ht="10.95" customHeight="1"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6"/>
    </row>
    <row r="12" spans="1:66" s="1" customFormat="1" ht="14.4" customHeight="1">
      <c r="B12" s="34"/>
      <c r="C12" s="35"/>
      <c r="D12" s="30" t="s">
        <v>25</v>
      </c>
      <c r="E12" s="35"/>
      <c r="F12" s="35"/>
      <c r="G12" s="35"/>
      <c r="H12" s="35"/>
      <c r="I12" s="35"/>
      <c r="J12" s="35"/>
      <c r="K12" s="35"/>
      <c r="L12" s="35"/>
      <c r="M12" s="30" t="s">
        <v>26</v>
      </c>
      <c r="N12" s="35"/>
      <c r="O12" s="219" t="s">
        <v>5</v>
      </c>
      <c r="P12" s="219"/>
      <c r="Q12" s="35"/>
      <c r="R12" s="36"/>
    </row>
    <row r="13" spans="1:66" s="1" customFormat="1" ht="18" customHeight="1">
      <c r="B13" s="34"/>
      <c r="C13" s="35"/>
      <c r="D13" s="35"/>
      <c r="E13" s="28" t="s">
        <v>27</v>
      </c>
      <c r="F13" s="35"/>
      <c r="G13" s="35"/>
      <c r="H13" s="35"/>
      <c r="I13" s="35"/>
      <c r="J13" s="35"/>
      <c r="K13" s="35"/>
      <c r="L13" s="35"/>
      <c r="M13" s="30" t="s">
        <v>28</v>
      </c>
      <c r="N13" s="35"/>
      <c r="O13" s="219" t="s">
        <v>5</v>
      </c>
      <c r="P13" s="219"/>
      <c r="Q13" s="35"/>
      <c r="R13" s="36"/>
    </row>
    <row r="14" spans="1:66" s="1" customFormat="1" ht="6.9" customHeight="1"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</row>
    <row r="15" spans="1:66" s="1" customFormat="1" ht="14.4" customHeight="1">
      <c r="B15" s="34"/>
      <c r="C15" s="35"/>
      <c r="D15" s="30" t="s">
        <v>29</v>
      </c>
      <c r="E15" s="35"/>
      <c r="F15" s="35"/>
      <c r="G15" s="35"/>
      <c r="H15" s="35"/>
      <c r="I15" s="35"/>
      <c r="J15" s="35"/>
      <c r="K15" s="35"/>
      <c r="L15" s="35"/>
      <c r="M15" s="30" t="s">
        <v>26</v>
      </c>
      <c r="N15" s="35"/>
      <c r="O15" s="262" t="str">
        <f>IF('Rekapitulácia stavby'!AN13="","",'Rekapitulácia stavby'!AN13)</f>
        <v>.</v>
      </c>
      <c r="P15" s="219"/>
      <c r="Q15" s="35"/>
      <c r="R15" s="36"/>
    </row>
    <row r="16" spans="1:66" s="1" customFormat="1" ht="18" customHeight="1">
      <c r="B16" s="34"/>
      <c r="C16" s="35"/>
      <c r="D16" s="35"/>
      <c r="E16" s="262" t="str">
        <f>IF('Rekapitulácia stavby'!E14="","",'Rekapitulácia stavby'!E14)</f>
        <v>.</v>
      </c>
      <c r="F16" s="263"/>
      <c r="G16" s="263"/>
      <c r="H16" s="263"/>
      <c r="I16" s="263"/>
      <c r="J16" s="263"/>
      <c r="K16" s="263"/>
      <c r="L16" s="263"/>
      <c r="M16" s="30" t="s">
        <v>28</v>
      </c>
      <c r="N16" s="35"/>
      <c r="O16" s="262" t="str">
        <f>IF('Rekapitulácia stavby'!AN14="","",'Rekapitulácia stavby'!AN14)</f>
        <v>.</v>
      </c>
      <c r="P16" s="219"/>
      <c r="Q16" s="35"/>
      <c r="R16" s="36"/>
    </row>
    <row r="17" spans="2:18" s="1" customFormat="1" ht="6.9" customHeight="1"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6"/>
    </row>
    <row r="18" spans="2:18" s="1" customFormat="1" ht="14.4" customHeight="1">
      <c r="B18" s="34"/>
      <c r="C18" s="35"/>
      <c r="D18" s="30" t="s">
        <v>30</v>
      </c>
      <c r="E18" s="35"/>
      <c r="F18" s="35"/>
      <c r="G18" s="35"/>
      <c r="H18" s="35"/>
      <c r="I18" s="35"/>
      <c r="J18" s="35"/>
      <c r="K18" s="35"/>
      <c r="L18" s="35"/>
      <c r="M18" s="30" t="s">
        <v>26</v>
      </c>
      <c r="N18" s="35"/>
      <c r="O18" s="219" t="s">
        <v>5</v>
      </c>
      <c r="P18" s="219"/>
      <c r="Q18" s="35"/>
      <c r="R18" s="36"/>
    </row>
    <row r="19" spans="2:18" s="1" customFormat="1" ht="18" customHeight="1">
      <c r="B19" s="34"/>
      <c r="C19" s="35"/>
      <c r="D19" s="35"/>
      <c r="E19" s="28" t="s">
        <v>31</v>
      </c>
      <c r="F19" s="35"/>
      <c r="G19" s="35"/>
      <c r="H19" s="35"/>
      <c r="I19" s="35"/>
      <c r="J19" s="35"/>
      <c r="K19" s="35"/>
      <c r="L19" s="35"/>
      <c r="M19" s="30" t="s">
        <v>28</v>
      </c>
      <c r="N19" s="35"/>
      <c r="O19" s="219" t="s">
        <v>5</v>
      </c>
      <c r="P19" s="219"/>
      <c r="Q19" s="35"/>
      <c r="R19" s="36"/>
    </row>
    <row r="20" spans="2:18" s="1" customFormat="1" ht="6.9" customHeight="1"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6"/>
    </row>
    <row r="21" spans="2:18" s="1" customFormat="1" ht="14.4" customHeight="1">
      <c r="B21" s="34"/>
      <c r="C21" s="35"/>
      <c r="D21" s="30" t="s">
        <v>33</v>
      </c>
      <c r="E21" s="35"/>
      <c r="F21" s="35"/>
      <c r="G21" s="35"/>
      <c r="H21" s="35"/>
      <c r="I21" s="35"/>
      <c r="J21" s="35"/>
      <c r="K21" s="35"/>
      <c r="L21" s="35"/>
      <c r="M21" s="30" t="s">
        <v>26</v>
      </c>
      <c r="N21" s="35"/>
      <c r="O21" s="219" t="str">
        <f>IF('Rekapitulácia stavby'!AN19="","",'Rekapitulácia stavby'!AN19)</f>
        <v/>
      </c>
      <c r="P21" s="219"/>
      <c r="Q21" s="35"/>
      <c r="R21" s="36"/>
    </row>
    <row r="22" spans="2:18" s="1" customFormat="1" ht="18" customHeight="1">
      <c r="B22" s="34"/>
      <c r="C22" s="35"/>
      <c r="D22" s="35"/>
      <c r="E22" s="28" t="str">
        <f>IF('Rekapitulácia stavby'!E20="","",'Rekapitulácia stavby'!E20)</f>
        <v xml:space="preserve"> </v>
      </c>
      <c r="F22" s="35"/>
      <c r="G22" s="35"/>
      <c r="H22" s="35"/>
      <c r="I22" s="35"/>
      <c r="J22" s="35"/>
      <c r="K22" s="35"/>
      <c r="L22" s="35"/>
      <c r="M22" s="30" t="s">
        <v>28</v>
      </c>
      <c r="N22" s="35"/>
      <c r="O22" s="219" t="str">
        <f>IF('Rekapitulácia stavby'!AN20="","",'Rekapitulácia stavby'!AN20)</f>
        <v/>
      </c>
      <c r="P22" s="219"/>
      <c r="Q22" s="35"/>
      <c r="R22" s="36"/>
    </row>
    <row r="23" spans="2:18" s="1" customFormat="1" ht="6.9" customHeight="1"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4.4" customHeight="1">
      <c r="B24" s="34"/>
      <c r="C24" s="35"/>
      <c r="D24" s="30" t="s">
        <v>35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1" customFormat="1" ht="22.5" customHeight="1">
      <c r="B25" s="34"/>
      <c r="C25" s="35"/>
      <c r="D25" s="35"/>
      <c r="E25" s="224" t="s">
        <v>5</v>
      </c>
      <c r="F25" s="224"/>
      <c r="G25" s="224"/>
      <c r="H25" s="224"/>
      <c r="I25" s="224"/>
      <c r="J25" s="224"/>
      <c r="K25" s="224"/>
      <c r="L25" s="224"/>
      <c r="M25" s="35"/>
      <c r="N25" s="35"/>
      <c r="O25" s="35"/>
      <c r="P25" s="35"/>
      <c r="Q25" s="35"/>
      <c r="R25" s="36"/>
    </row>
    <row r="26" spans="2:18" s="1" customFormat="1" ht="6.9" customHeight="1"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6"/>
    </row>
    <row r="27" spans="2:18" s="1" customFormat="1" ht="6.9" customHeight="1">
      <c r="B27" s="34"/>
      <c r="C27" s="35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35"/>
      <c r="R27" s="36"/>
    </row>
    <row r="28" spans="2:18" s="1" customFormat="1" ht="14.4" customHeight="1">
      <c r="B28" s="34"/>
      <c r="C28" s="35"/>
      <c r="D28" s="121" t="s">
        <v>135</v>
      </c>
      <c r="E28" s="35"/>
      <c r="F28" s="35"/>
      <c r="G28" s="35"/>
      <c r="H28" s="35"/>
      <c r="I28" s="35"/>
      <c r="J28" s="35"/>
      <c r="K28" s="35"/>
      <c r="L28" s="35"/>
      <c r="M28" s="225">
        <f>N89</f>
        <v>0</v>
      </c>
      <c r="N28" s="225"/>
      <c r="O28" s="225"/>
      <c r="P28" s="225"/>
      <c r="Q28" s="35"/>
      <c r="R28" s="36"/>
    </row>
    <row r="29" spans="2:18" s="1" customFormat="1" ht="14.4" customHeight="1">
      <c r="B29" s="34"/>
      <c r="C29" s="35"/>
      <c r="D29" s="33" t="s">
        <v>119</v>
      </c>
      <c r="E29" s="35"/>
      <c r="F29" s="35"/>
      <c r="G29" s="35"/>
      <c r="H29" s="35"/>
      <c r="I29" s="35"/>
      <c r="J29" s="35"/>
      <c r="K29" s="35"/>
      <c r="L29" s="35"/>
      <c r="M29" s="225">
        <f>N101</f>
        <v>0</v>
      </c>
      <c r="N29" s="225"/>
      <c r="O29" s="225"/>
      <c r="P29" s="225"/>
      <c r="Q29" s="35"/>
      <c r="R29" s="36"/>
    </row>
    <row r="30" spans="2:18" s="1" customFormat="1" ht="6.9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/>
    </row>
    <row r="31" spans="2:18" s="1" customFormat="1" ht="25.35" customHeight="1">
      <c r="B31" s="34"/>
      <c r="C31" s="35"/>
      <c r="D31" s="122" t="s">
        <v>38</v>
      </c>
      <c r="E31" s="35"/>
      <c r="F31" s="35"/>
      <c r="G31" s="35"/>
      <c r="H31" s="35"/>
      <c r="I31" s="35"/>
      <c r="J31" s="35"/>
      <c r="K31" s="35"/>
      <c r="L31" s="35"/>
      <c r="M31" s="261">
        <f>ROUND(M28+M29,2)</f>
        <v>0</v>
      </c>
      <c r="N31" s="247"/>
      <c r="O31" s="247"/>
      <c r="P31" s="247"/>
      <c r="Q31" s="35"/>
      <c r="R31" s="36"/>
    </row>
    <row r="32" spans="2:18" s="1" customFormat="1" ht="6.9" customHeight="1">
      <c r="B32" s="34"/>
      <c r="C32" s="35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35"/>
      <c r="R32" s="36"/>
    </row>
    <row r="33" spans="2:18" s="1" customFormat="1" ht="14.4" customHeight="1">
      <c r="B33" s="34"/>
      <c r="C33" s="35"/>
      <c r="D33" s="41" t="s">
        <v>39</v>
      </c>
      <c r="E33" s="41" t="s">
        <v>40</v>
      </c>
      <c r="F33" s="42">
        <v>0.2</v>
      </c>
      <c r="G33" s="123" t="s">
        <v>41</v>
      </c>
      <c r="H33" s="258">
        <f>(SUM(BE101:BE108)+SUM(BE127:BE164))</f>
        <v>0</v>
      </c>
      <c r="I33" s="247"/>
      <c r="J33" s="247"/>
      <c r="K33" s="35"/>
      <c r="L33" s="35"/>
      <c r="M33" s="258">
        <f>ROUND((SUM(BE101:BE108)+SUM(BE127:BE164)), 2)*F33</f>
        <v>0</v>
      </c>
      <c r="N33" s="247"/>
      <c r="O33" s="247"/>
      <c r="P33" s="247"/>
      <c r="Q33" s="35"/>
      <c r="R33" s="36"/>
    </row>
    <row r="34" spans="2:18" s="1" customFormat="1" ht="14.4" customHeight="1">
      <c r="B34" s="34"/>
      <c r="C34" s="35"/>
      <c r="D34" s="35"/>
      <c r="E34" s="41" t="s">
        <v>42</v>
      </c>
      <c r="F34" s="42">
        <v>0.2</v>
      </c>
      <c r="G34" s="123" t="s">
        <v>41</v>
      </c>
      <c r="H34" s="258">
        <f>(SUM(BF101:BF108)+SUM(BF127:BF164))</f>
        <v>0</v>
      </c>
      <c r="I34" s="247"/>
      <c r="J34" s="247"/>
      <c r="K34" s="35"/>
      <c r="L34" s="35"/>
      <c r="M34" s="258">
        <f>ROUND((SUM(BF101:BF108)+SUM(BF127:BF164)), 2)*F34</f>
        <v>0</v>
      </c>
      <c r="N34" s="247"/>
      <c r="O34" s="247"/>
      <c r="P34" s="247"/>
      <c r="Q34" s="35"/>
      <c r="R34" s="36"/>
    </row>
    <row r="35" spans="2:18" s="1" customFormat="1" ht="14.4" hidden="1" customHeight="1">
      <c r="B35" s="34"/>
      <c r="C35" s="35"/>
      <c r="D35" s="35"/>
      <c r="E35" s="41" t="s">
        <v>43</v>
      </c>
      <c r="F35" s="42">
        <v>0.2</v>
      </c>
      <c r="G35" s="123" t="s">
        <v>41</v>
      </c>
      <c r="H35" s="258">
        <f>(SUM(BG101:BG108)+SUM(BG127:BG164))</f>
        <v>0</v>
      </c>
      <c r="I35" s="247"/>
      <c r="J35" s="247"/>
      <c r="K35" s="35"/>
      <c r="L35" s="35"/>
      <c r="M35" s="258">
        <v>0</v>
      </c>
      <c r="N35" s="247"/>
      <c r="O35" s="247"/>
      <c r="P35" s="247"/>
      <c r="Q35" s="35"/>
      <c r="R35" s="36"/>
    </row>
    <row r="36" spans="2:18" s="1" customFormat="1" ht="14.4" hidden="1" customHeight="1">
      <c r="B36" s="34"/>
      <c r="C36" s="35"/>
      <c r="D36" s="35"/>
      <c r="E36" s="41" t="s">
        <v>44</v>
      </c>
      <c r="F36" s="42">
        <v>0.2</v>
      </c>
      <c r="G36" s="123" t="s">
        <v>41</v>
      </c>
      <c r="H36" s="258">
        <f>(SUM(BH101:BH108)+SUM(BH127:BH164))</f>
        <v>0</v>
      </c>
      <c r="I36" s="247"/>
      <c r="J36" s="247"/>
      <c r="K36" s="35"/>
      <c r="L36" s="35"/>
      <c r="M36" s="258">
        <v>0</v>
      </c>
      <c r="N36" s="247"/>
      <c r="O36" s="247"/>
      <c r="P36" s="247"/>
      <c r="Q36" s="35"/>
      <c r="R36" s="36"/>
    </row>
    <row r="37" spans="2:18" s="1" customFormat="1" ht="14.4" hidden="1" customHeight="1">
      <c r="B37" s="34"/>
      <c r="C37" s="35"/>
      <c r="D37" s="35"/>
      <c r="E37" s="41" t="s">
        <v>45</v>
      </c>
      <c r="F37" s="42">
        <v>0</v>
      </c>
      <c r="G37" s="123" t="s">
        <v>41</v>
      </c>
      <c r="H37" s="258">
        <f>(SUM(BI101:BI108)+SUM(BI127:BI164))</f>
        <v>0</v>
      </c>
      <c r="I37" s="247"/>
      <c r="J37" s="247"/>
      <c r="K37" s="35"/>
      <c r="L37" s="35"/>
      <c r="M37" s="258">
        <v>0</v>
      </c>
      <c r="N37" s="247"/>
      <c r="O37" s="247"/>
      <c r="P37" s="247"/>
      <c r="Q37" s="35"/>
      <c r="R37" s="36"/>
    </row>
    <row r="38" spans="2:18" s="1" customFormat="1" ht="6.9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25.35" customHeight="1">
      <c r="B39" s="34"/>
      <c r="C39" s="119"/>
      <c r="D39" s="124" t="s">
        <v>46</v>
      </c>
      <c r="E39" s="73"/>
      <c r="F39" s="73"/>
      <c r="G39" s="125" t="s">
        <v>47</v>
      </c>
      <c r="H39" s="126" t="s">
        <v>48</v>
      </c>
      <c r="I39" s="73"/>
      <c r="J39" s="73"/>
      <c r="K39" s="73"/>
      <c r="L39" s="259">
        <f>SUM(M31:M37)</f>
        <v>0</v>
      </c>
      <c r="M39" s="259"/>
      <c r="N39" s="259"/>
      <c r="O39" s="259"/>
      <c r="P39" s="260"/>
      <c r="Q39" s="119"/>
      <c r="R39" s="36"/>
    </row>
    <row r="40" spans="2:18" s="1" customFormat="1" ht="14.4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s="1" customFormat="1" ht="14.4" customHeight="1"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6"/>
    </row>
    <row r="42" spans="2:18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3"/>
    </row>
    <row r="43" spans="2:18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3"/>
    </row>
    <row r="44" spans="2:18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3"/>
    </row>
    <row r="45" spans="2:18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3"/>
    </row>
    <row r="46" spans="2:18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3"/>
    </row>
    <row r="47" spans="2:18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3"/>
    </row>
    <row r="48" spans="2:18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3"/>
    </row>
    <row r="49" spans="2:18">
      <c r="B49" s="2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3"/>
    </row>
    <row r="50" spans="2:18" s="1" customFormat="1" ht="14.4">
      <c r="B50" s="34"/>
      <c r="C50" s="35"/>
      <c r="D50" s="49" t="s">
        <v>49</v>
      </c>
      <c r="E50" s="50"/>
      <c r="F50" s="50"/>
      <c r="G50" s="50"/>
      <c r="H50" s="51"/>
      <c r="I50" s="35"/>
      <c r="J50" s="49" t="s">
        <v>50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2"/>
      <c r="C51" s="26"/>
      <c r="D51" s="52"/>
      <c r="E51" s="26"/>
      <c r="F51" s="26"/>
      <c r="G51" s="26"/>
      <c r="H51" s="53"/>
      <c r="I51" s="26"/>
      <c r="J51" s="52"/>
      <c r="K51" s="26"/>
      <c r="L51" s="26"/>
      <c r="M51" s="26"/>
      <c r="N51" s="26"/>
      <c r="O51" s="26"/>
      <c r="P51" s="53"/>
      <c r="Q51" s="26"/>
      <c r="R51" s="23"/>
    </row>
    <row r="52" spans="2:18">
      <c r="B52" s="22"/>
      <c r="C52" s="26"/>
      <c r="D52" s="52"/>
      <c r="E52" s="26"/>
      <c r="F52" s="26"/>
      <c r="G52" s="26"/>
      <c r="H52" s="53"/>
      <c r="I52" s="26"/>
      <c r="J52" s="52"/>
      <c r="K52" s="26"/>
      <c r="L52" s="26"/>
      <c r="M52" s="26"/>
      <c r="N52" s="26"/>
      <c r="O52" s="26"/>
      <c r="P52" s="53"/>
      <c r="Q52" s="26"/>
      <c r="R52" s="23"/>
    </row>
    <row r="53" spans="2:18">
      <c r="B53" s="22"/>
      <c r="C53" s="26"/>
      <c r="D53" s="52"/>
      <c r="E53" s="26"/>
      <c r="F53" s="26"/>
      <c r="G53" s="26"/>
      <c r="H53" s="53"/>
      <c r="I53" s="26"/>
      <c r="J53" s="52"/>
      <c r="K53" s="26"/>
      <c r="L53" s="26"/>
      <c r="M53" s="26"/>
      <c r="N53" s="26"/>
      <c r="O53" s="26"/>
      <c r="P53" s="53"/>
      <c r="Q53" s="26"/>
      <c r="R53" s="23"/>
    </row>
    <row r="54" spans="2:18">
      <c r="B54" s="22"/>
      <c r="C54" s="26"/>
      <c r="D54" s="52"/>
      <c r="E54" s="26"/>
      <c r="F54" s="26"/>
      <c r="G54" s="26"/>
      <c r="H54" s="53"/>
      <c r="I54" s="26"/>
      <c r="J54" s="52"/>
      <c r="K54" s="26"/>
      <c r="L54" s="26"/>
      <c r="M54" s="26"/>
      <c r="N54" s="26"/>
      <c r="O54" s="26"/>
      <c r="P54" s="53"/>
      <c r="Q54" s="26"/>
      <c r="R54" s="23"/>
    </row>
    <row r="55" spans="2:18">
      <c r="B55" s="22"/>
      <c r="C55" s="26"/>
      <c r="D55" s="52"/>
      <c r="E55" s="26"/>
      <c r="F55" s="26"/>
      <c r="G55" s="26"/>
      <c r="H55" s="53"/>
      <c r="I55" s="26"/>
      <c r="J55" s="52"/>
      <c r="K55" s="26"/>
      <c r="L55" s="26"/>
      <c r="M55" s="26"/>
      <c r="N55" s="26"/>
      <c r="O55" s="26"/>
      <c r="P55" s="53"/>
      <c r="Q55" s="26"/>
      <c r="R55" s="23"/>
    </row>
    <row r="56" spans="2:18">
      <c r="B56" s="22"/>
      <c r="C56" s="26"/>
      <c r="D56" s="52"/>
      <c r="E56" s="26"/>
      <c r="F56" s="26"/>
      <c r="G56" s="26"/>
      <c r="H56" s="53"/>
      <c r="I56" s="26"/>
      <c r="J56" s="52"/>
      <c r="K56" s="26"/>
      <c r="L56" s="26"/>
      <c r="M56" s="26"/>
      <c r="N56" s="26"/>
      <c r="O56" s="26"/>
      <c r="P56" s="53"/>
      <c r="Q56" s="26"/>
      <c r="R56" s="23"/>
    </row>
    <row r="57" spans="2:18">
      <c r="B57" s="22"/>
      <c r="C57" s="26"/>
      <c r="D57" s="52"/>
      <c r="E57" s="26"/>
      <c r="F57" s="26"/>
      <c r="G57" s="26"/>
      <c r="H57" s="53"/>
      <c r="I57" s="26"/>
      <c r="J57" s="52"/>
      <c r="K57" s="26"/>
      <c r="L57" s="26"/>
      <c r="M57" s="26"/>
      <c r="N57" s="26"/>
      <c r="O57" s="26"/>
      <c r="P57" s="53"/>
      <c r="Q57" s="26"/>
      <c r="R57" s="23"/>
    </row>
    <row r="58" spans="2:18">
      <c r="B58" s="22"/>
      <c r="C58" s="26"/>
      <c r="D58" s="52"/>
      <c r="E58" s="26"/>
      <c r="F58" s="26"/>
      <c r="G58" s="26"/>
      <c r="H58" s="53"/>
      <c r="I58" s="26"/>
      <c r="J58" s="52"/>
      <c r="K58" s="26"/>
      <c r="L58" s="26"/>
      <c r="M58" s="26"/>
      <c r="N58" s="26"/>
      <c r="O58" s="26"/>
      <c r="P58" s="53"/>
      <c r="Q58" s="26"/>
      <c r="R58" s="23"/>
    </row>
    <row r="59" spans="2:18" s="1" customFormat="1" ht="14.4">
      <c r="B59" s="34"/>
      <c r="C59" s="35"/>
      <c r="D59" s="54" t="s">
        <v>51</v>
      </c>
      <c r="E59" s="55"/>
      <c r="F59" s="55"/>
      <c r="G59" s="56" t="s">
        <v>52</v>
      </c>
      <c r="H59" s="57"/>
      <c r="I59" s="35"/>
      <c r="J59" s="54" t="s">
        <v>51</v>
      </c>
      <c r="K59" s="55"/>
      <c r="L59" s="55"/>
      <c r="M59" s="55"/>
      <c r="N59" s="56" t="s">
        <v>52</v>
      </c>
      <c r="O59" s="55"/>
      <c r="P59" s="57"/>
      <c r="Q59" s="35"/>
      <c r="R59" s="36"/>
    </row>
    <row r="60" spans="2:18">
      <c r="B60" s="22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3"/>
    </row>
    <row r="61" spans="2:18" s="1" customFormat="1" ht="14.4">
      <c r="B61" s="34"/>
      <c r="C61" s="35"/>
      <c r="D61" s="49" t="s">
        <v>53</v>
      </c>
      <c r="E61" s="50"/>
      <c r="F61" s="50"/>
      <c r="G61" s="50"/>
      <c r="H61" s="51"/>
      <c r="I61" s="35"/>
      <c r="J61" s="49" t="s">
        <v>54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2"/>
      <c r="C62" s="26"/>
      <c r="D62" s="52"/>
      <c r="E62" s="26"/>
      <c r="F62" s="26"/>
      <c r="G62" s="26"/>
      <c r="H62" s="53"/>
      <c r="I62" s="26"/>
      <c r="J62" s="52"/>
      <c r="K62" s="26"/>
      <c r="L62" s="26"/>
      <c r="M62" s="26"/>
      <c r="N62" s="26"/>
      <c r="O62" s="26"/>
      <c r="P62" s="53"/>
      <c r="Q62" s="26"/>
      <c r="R62" s="23"/>
    </row>
    <row r="63" spans="2:18">
      <c r="B63" s="22"/>
      <c r="C63" s="26"/>
      <c r="D63" s="52"/>
      <c r="E63" s="26"/>
      <c r="F63" s="26"/>
      <c r="G63" s="26"/>
      <c r="H63" s="53"/>
      <c r="I63" s="26"/>
      <c r="J63" s="52"/>
      <c r="K63" s="26"/>
      <c r="L63" s="26"/>
      <c r="M63" s="26"/>
      <c r="N63" s="26"/>
      <c r="O63" s="26"/>
      <c r="P63" s="53"/>
      <c r="Q63" s="26"/>
      <c r="R63" s="23"/>
    </row>
    <row r="64" spans="2:18">
      <c r="B64" s="22"/>
      <c r="C64" s="26"/>
      <c r="D64" s="52"/>
      <c r="E64" s="26"/>
      <c r="F64" s="26"/>
      <c r="G64" s="26"/>
      <c r="H64" s="53"/>
      <c r="I64" s="26"/>
      <c r="J64" s="52"/>
      <c r="K64" s="26"/>
      <c r="L64" s="26"/>
      <c r="M64" s="26"/>
      <c r="N64" s="26"/>
      <c r="O64" s="26"/>
      <c r="P64" s="53"/>
      <c r="Q64" s="26"/>
      <c r="R64" s="23"/>
    </row>
    <row r="65" spans="2:18">
      <c r="B65" s="22"/>
      <c r="C65" s="26"/>
      <c r="D65" s="52"/>
      <c r="E65" s="26"/>
      <c r="F65" s="26"/>
      <c r="G65" s="26"/>
      <c r="H65" s="53"/>
      <c r="I65" s="26"/>
      <c r="J65" s="52"/>
      <c r="K65" s="26"/>
      <c r="L65" s="26"/>
      <c r="M65" s="26"/>
      <c r="N65" s="26"/>
      <c r="O65" s="26"/>
      <c r="P65" s="53"/>
      <c r="Q65" s="26"/>
      <c r="R65" s="23"/>
    </row>
    <row r="66" spans="2:18">
      <c r="B66" s="22"/>
      <c r="C66" s="26"/>
      <c r="D66" s="52"/>
      <c r="E66" s="26"/>
      <c r="F66" s="26"/>
      <c r="G66" s="26"/>
      <c r="H66" s="53"/>
      <c r="I66" s="26"/>
      <c r="J66" s="52"/>
      <c r="K66" s="26"/>
      <c r="L66" s="26"/>
      <c r="M66" s="26"/>
      <c r="N66" s="26"/>
      <c r="O66" s="26"/>
      <c r="P66" s="53"/>
      <c r="Q66" s="26"/>
      <c r="R66" s="23"/>
    </row>
    <row r="67" spans="2:18">
      <c r="B67" s="22"/>
      <c r="C67" s="26"/>
      <c r="D67" s="52"/>
      <c r="E67" s="26"/>
      <c r="F67" s="26"/>
      <c r="G67" s="26"/>
      <c r="H67" s="53"/>
      <c r="I67" s="26"/>
      <c r="J67" s="52"/>
      <c r="K67" s="26"/>
      <c r="L67" s="26"/>
      <c r="M67" s="26"/>
      <c r="N67" s="26"/>
      <c r="O67" s="26"/>
      <c r="P67" s="53"/>
      <c r="Q67" s="26"/>
      <c r="R67" s="23"/>
    </row>
    <row r="68" spans="2:18">
      <c r="B68" s="22"/>
      <c r="C68" s="26"/>
      <c r="D68" s="52"/>
      <c r="E68" s="26"/>
      <c r="F68" s="26"/>
      <c r="G68" s="26"/>
      <c r="H68" s="53"/>
      <c r="I68" s="26"/>
      <c r="J68" s="52"/>
      <c r="K68" s="26"/>
      <c r="L68" s="26"/>
      <c r="M68" s="26"/>
      <c r="N68" s="26"/>
      <c r="O68" s="26"/>
      <c r="P68" s="53"/>
      <c r="Q68" s="26"/>
      <c r="R68" s="23"/>
    </row>
    <row r="69" spans="2:18">
      <c r="B69" s="22"/>
      <c r="C69" s="26"/>
      <c r="D69" s="52"/>
      <c r="E69" s="26"/>
      <c r="F69" s="26"/>
      <c r="G69" s="26"/>
      <c r="H69" s="53"/>
      <c r="I69" s="26"/>
      <c r="J69" s="52"/>
      <c r="K69" s="26"/>
      <c r="L69" s="26"/>
      <c r="M69" s="26"/>
      <c r="N69" s="26"/>
      <c r="O69" s="26"/>
      <c r="P69" s="53"/>
      <c r="Q69" s="26"/>
      <c r="R69" s="23"/>
    </row>
    <row r="70" spans="2:18" s="1" customFormat="1" ht="14.4">
      <c r="B70" s="34"/>
      <c r="C70" s="35"/>
      <c r="D70" s="54" t="s">
        <v>51</v>
      </c>
      <c r="E70" s="55"/>
      <c r="F70" s="55"/>
      <c r="G70" s="56" t="s">
        <v>52</v>
      </c>
      <c r="H70" s="57"/>
      <c r="I70" s="35"/>
      <c r="J70" s="54" t="s">
        <v>51</v>
      </c>
      <c r="K70" s="55"/>
      <c r="L70" s="55"/>
      <c r="M70" s="55"/>
      <c r="N70" s="56" t="s">
        <v>52</v>
      </c>
      <c r="O70" s="55"/>
      <c r="P70" s="57"/>
      <c r="Q70" s="35"/>
      <c r="R70" s="36"/>
    </row>
    <row r="71" spans="2:18" s="1" customFormat="1" ht="14.4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" customHeight="1">
      <c r="B76" s="34"/>
      <c r="C76" s="205" t="s">
        <v>136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36"/>
    </row>
    <row r="77" spans="2:18" s="1" customFormat="1" ht="6.9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0" t="s">
        <v>18</v>
      </c>
      <c r="D78" s="35"/>
      <c r="E78" s="35"/>
      <c r="F78" s="245" t="str">
        <f>F6</f>
        <v>Rozšírenie materskej školy - Jakubovany</v>
      </c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35"/>
      <c r="R78" s="36"/>
    </row>
    <row r="79" spans="2:18" ht="30" customHeight="1">
      <c r="B79" s="22"/>
      <c r="C79" s="30" t="s">
        <v>131</v>
      </c>
      <c r="D79" s="26"/>
      <c r="E79" s="26"/>
      <c r="F79" s="245" t="s">
        <v>132</v>
      </c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6"/>
      <c r="R79" s="23"/>
    </row>
    <row r="80" spans="2:18" s="1" customFormat="1" ht="36.9" customHeight="1">
      <c r="B80" s="34"/>
      <c r="C80" s="68" t="s">
        <v>133</v>
      </c>
      <c r="D80" s="35"/>
      <c r="E80" s="35"/>
      <c r="F80" s="207" t="str">
        <f>F8</f>
        <v>01 PA - Architektúra</v>
      </c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35"/>
      <c r="R80" s="36"/>
    </row>
    <row r="81" spans="2:47" s="1" customFormat="1" ht="6.9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</row>
    <row r="82" spans="2:47" s="1" customFormat="1" ht="18" customHeight="1">
      <c r="B82" s="34"/>
      <c r="C82" s="30" t="s">
        <v>22</v>
      </c>
      <c r="D82" s="35"/>
      <c r="E82" s="35"/>
      <c r="F82" s="28" t="str">
        <f>F10</f>
        <v>Jakubovany</v>
      </c>
      <c r="G82" s="35"/>
      <c r="H82" s="35"/>
      <c r="I82" s="35"/>
      <c r="J82" s="35"/>
      <c r="K82" s="30" t="s">
        <v>24</v>
      </c>
      <c r="L82" s="35"/>
      <c r="M82" s="214">
        <f>IF(O10="","",O10)</f>
        <v>42926</v>
      </c>
      <c r="N82" s="214"/>
      <c r="O82" s="214"/>
      <c r="P82" s="214"/>
      <c r="Q82" s="35"/>
      <c r="R82" s="36"/>
    </row>
    <row r="83" spans="2:47" s="1" customFormat="1" ht="6.9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6"/>
    </row>
    <row r="84" spans="2:47" s="1" customFormat="1" ht="13.2">
      <c r="B84" s="34"/>
      <c r="C84" s="30" t="s">
        <v>25</v>
      </c>
      <c r="D84" s="35"/>
      <c r="E84" s="35"/>
      <c r="F84" s="28" t="str">
        <f>E13</f>
        <v>obec Jakubovany</v>
      </c>
      <c r="G84" s="35"/>
      <c r="H84" s="35"/>
      <c r="I84" s="35"/>
      <c r="J84" s="35"/>
      <c r="K84" s="30" t="s">
        <v>30</v>
      </c>
      <c r="L84" s="35"/>
      <c r="M84" s="219" t="str">
        <f>E19</f>
        <v>aut.Ing.Peter Jurica</v>
      </c>
      <c r="N84" s="219"/>
      <c r="O84" s="219"/>
      <c r="P84" s="219"/>
      <c r="Q84" s="219"/>
      <c r="R84" s="36"/>
    </row>
    <row r="85" spans="2:47" s="1" customFormat="1" ht="14.4" customHeight="1">
      <c r="B85" s="34"/>
      <c r="C85" s="30" t="s">
        <v>29</v>
      </c>
      <c r="D85" s="35"/>
      <c r="E85" s="35"/>
      <c r="F85" s="28" t="str">
        <f>IF(E16="","",E16)</f>
        <v>.</v>
      </c>
      <c r="G85" s="35"/>
      <c r="H85" s="35"/>
      <c r="I85" s="35"/>
      <c r="J85" s="35"/>
      <c r="K85" s="30" t="s">
        <v>33</v>
      </c>
      <c r="L85" s="35"/>
      <c r="M85" s="219" t="str">
        <f>E22</f>
        <v xml:space="preserve"> </v>
      </c>
      <c r="N85" s="219"/>
      <c r="O85" s="219"/>
      <c r="P85" s="219"/>
      <c r="Q85" s="219"/>
      <c r="R85" s="36"/>
    </row>
    <row r="86" spans="2:47" s="1" customFormat="1" ht="10.3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</row>
    <row r="87" spans="2:47" s="1" customFormat="1" ht="29.25" customHeight="1">
      <c r="B87" s="34"/>
      <c r="C87" s="255" t="s">
        <v>137</v>
      </c>
      <c r="D87" s="256"/>
      <c r="E87" s="256"/>
      <c r="F87" s="256"/>
      <c r="G87" s="256"/>
      <c r="H87" s="119"/>
      <c r="I87" s="119"/>
      <c r="J87" s="119"/>
      <c r="K87" s="119"/>
      <c r="L87" s="119"/>
      <c r="M87" s="119"/>
      <c r="N87" s="255" t="s">
        <v>138</v>
      </c>
      <c r="O87" s="256"/>
      <c r="P87" s="256"/>
      <c r="Q87" s="256"/>
      <c r="R87" s="36"/>
    </row>
    <row r="88" spans="2:47" s="1" customFormat="1" ht="10.3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6"/>
    </row>
    <row r="89" spans="2:47" s="1" customFormat="1" ht="29.25" customHeight="1">
      <c r="B89" s="34"/>
      <c r="C89" s="127" t="s">
        <v>139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187">
        <f>N127</f>
        <v>0</v>
      </c>
      <c r="O89" s="253"/>
      <c r="P89" s="253"/>
      <c r="Q89" s="253"/>
      <c r="R89" s="36"/>
      <c r="AU89" s="18" t="s">
        <v>140</v>
      </c>
    </row>
    <row r="90" spans="2:47" s="7" customFormat="1" ht="24.9" customHeight="1">
      <c r="B90" s="128"/>
      <c r="C90" s="129"/>
      <c r="D90" s="130" t="s">
        <v>141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36">
        <f>N128</f>
        <v>0</v>
      </c>
      <c r="O90" s="257"/>
      <c r="P90" s="257"/>
      <c r="Q90" s="257"/>
      <c r="R90" s="131"/>
    </row>
    <row r="91" spans="2:47" s="8" customFormat="1" ht="19.95" customHeight="1">
      <c r="B91" s="132"/>
      <c r="C91" s="97"/>
      <c r="D91" s="108" t="s">
        <v>142</v>
      </c>
      <c r="E91" s="97"/>
      <c r="F91" s="97"/>
      <c r="G91" s="97"/>
      <c r="H91" s="97"/>
      <c r="I91" s="97"/>
      <c r="J91" s="97"/>
      <c r="K91" s="97"/>
      <c r="L91" s="97"/>
      <c r="M91" s="97"/>
      <c r="N91" s="185">
        <f>N129</f>
        <v>0</v>
      </c>
      <c r="O91" s="191"/>
      <c r="P91" s="191"/>
      <c r="Q91" s="191"/>
      <c r="R91" s="133"/>
    </row>
    <row r="92" spans="2:47" s="8" customFormat="1" ht="19.95" customHeight="1">
      <c r="B92" s="132"/>
      <c r="C92" s="97"/>
      <c r="D92" s="108" t="s">
        <v>143</v>
      </c>
      <c r="E92" s="97"/>
      <c r="F92" s="97"/>
      <c r="G92" s="97"/>
      <c r="H92" s="97"/>
      <c r="I92" s="97"/>
      <c r="J92" s="97"/>
      <c r="K92" s="97"/>
      <c r="L92" s="97"/>
      <c r="M92" s="97"/>
      <c r="N92" s="185">
        <f>N135</f>
        <v>0</v>
      </c>
      <c r="O92" s="191"/>
      <c r="P92" s="191"/>
      <c r="Q92" s="191"/>
      <c r="R92" s="133"/>
    </row>
    <row r="93" spans="2:47" s="8" customFormat="1" ht="19.95" customHeight="1">
      <c r="B93" s="132"/>
      <c r="C93" s="97"/>
      <c r="D93" s="108" t="s">
        <v>144</v>
      </c>
      <c r="E93" s="97"/>
      <c r="F93" s="97"/>
      <c r="G93" s="97"/>
      <c r="H93" s="97"/>
      <c r="I93" s="97"/>
      <c r="J93" s="97"/>
      <c r="K93" s="97"/>
      <c r="L93" s="97"/>
      <c r="M93" s="97"/>
      <c r="N93" s="185">
        <f>N146</f>
        <v>0</v>
      </c>
      <c r="O93" s="191"/>
      <c r="P93" s="191"/>
      <c r="Q93" s="191"/>
      <c r="R93" s="133"/>
    </row>
    <row r="94" spans="2:47" s="7" customFormat="1" ht="24.9" customHeight="1">
      <c r="B94" s="128"/>
      <c r="C94" s="129"/>
      <c r="D94" s="130" t="s">
        <v>145</v>
      </c>
      <c r="E94" s="129"/>
      <c r="F94" s="129"/>
      <c r="G94" s="129"/>
      <c r="H94" s="129"/>
      <c r="I94" s="129"/>
      <c r="J94" s="129"/>
      <c r="K94" s="129"/>
      <c r="L94" s="129"/>
      <c r="M94" s="129"/>
      <c r="N94" s="236">
        <f>N148</f>
        <v>0</v>
      </c>
      <c r="O94" s="257"/>
      <c r="P94" s="257"/>
      <c r="Q94" s="257"/>
      <c r="R94" s="131"/>
    </row>
    <row r="95" spans="2:47" s="8" customFormat="1" ht="19.95" customHeight="1">
      <c r="B95" s="132"/>
      <c r="C95" s="97"/>
      <c r="D95" s="108" t="s">
        <v>146</v>
      </c>
      <c r="E95" s="97"/>
      <c r="F95" s="97"/>
      <c r="G95" s="97"/>
      <c r="H95" s="97"/>
      <c r="I95" s="97"/>
      <c r="J95" s="97"/>
      <c r="K95" s="97"/>
      <c r="L95" s="97"/>
      <c r="M95" s="97"/>
      <c r="N95" s="185">
        <f>N149</f>
        <v>0</v>
      </c>
      <c r="O95" s="191"/>
      <c r="P95" s="191"/>
      <c r="Q95" s="191"/>
      <c r="R95" s="133"/>
    </row>
    <row r="96" spans="2:47" s="8" customFormat="1" ht="19.95" customHeight="1">
      <c r="B96" s="132"/>
      <c r="C96" s="97"/>
      <c r="D96" s="108" t="s">
        <v>147</v>
      </c>
      <c r="E96" s="97"/>
      <c r="F96" s="97"/>
      <c r="G96" s="97"/>
      <c r="H96" s="97"/>
      <c r="I96" s="97"/>
      <c r="J96" s="97"/>
      <c r="K96" s="97"/>
      <c r="L96" s="97"/>
      <c r="M96" s="97"/>
      <c r="N96" s="185">
        <f>N151</f>
        <v>0</v>
      </c>
      <c r="O96" s="191"/>
      <c r="P96" s="191"/>
      <c r="Q96" s="191"/>
      <c r="R96" s="133"/>
    </row>
    <row r="97" spans="2:65" s="8" customFormat="1" ht="19.95" customHeight="1">
      <c r="B97" s="132"/>
      <c r="C97" s="97"/>
      <c r="D97" s="108" t="s">
        <v>148</v>
      </c>
      <c r="E97" s="97"/>
      <c r="F97" s="97"/>
      <c r="G97" s="97"/>
      <c r="H97" s="97"/>
      <c r="I97" s="97"/>
      <c r="J97" s="97"/>
      <c r="K97" s="97"/>
      <c r="L97" s="97"/>
      <c r="M97" s="97"/>
      <c r="N97" s="185">
        <f>N153</f>
        <v>0</v>
      </c>
      <c r="O97" s="191"/>
      <c r="P97" s="191"/>
      <c r="Q97" s="191"/>
      <c r="R97" s="133"/>
    </row>
    <row r="98" spans="2:65" s="8" customFormat="1" ht="19.95" customHeight="1">
      <c r="B98" s="132"/>
      <c r="C98" s="97"/>
      <c r="D98" s="108" t="s">
        <v>149</v>
      </c>
      <c r="E98" s="97"/>
      <c r="F98" s="97"/>
      <c r="G98" s="97"/>
      <c r="H98" s="97"/>
      <c r="I98" s="97"/>
      <c r="J98" s="97"/>
      <c r="K98" s="97"/>
      <c r="L98" s="97"/>
      <c r="M98" s="97"/>
      <c r="N98" s="185">
        <f>N160</f>
        <v>0</v>
      </c>
      <c r="O98" s="191"/>
      <c r="P98" s="191"/>
      <c r="Q98" s="191"/>
      <c r="R98" s="133"/>
    </row>
    <row r="99" spans="2:65" s="8" customFormat="1" ht="19.95" customHeight="1">
      <c r="B99" s="132"/>
      <c r="C99" s="97"/>
      <c r="D99" s="108" t="s">
        <v>150</v>
      </c>
      <c r="E99" s="97"/>
      <c r="F99" s="97"/>
      <c r="G99" s="97"/>
      <c r="H99" s="97"/>
      <c r="I99" s="97"/>
      <c r="J99" s="97"/>
      <c r="K99" s="97"/>
      <c r="L99" s="97"/>
      <c r="M99" s="97"/>
      <c r="N99" s="185">
        <f>N163</f>
        <v>0</v>
      </c>
      <c r="O99" s="191"/>
      <c r="P99" s="191"/>
      <c r="Q99" s="191"/>
      <c r="R99" s="133"/>
    </row>
    <row r="100" spans="2:65" s="1" customFormat="1" ht="21.75" customHeight="1"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6"/>
    </row>
    <row r="101" spans="2:65" s="1" customFormat="1" ht="29.25" customHeight="1">
      <c r="B101" s="34"/>
      <c r="C101" s="127" t="s">
        <v>151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253">
        <f>ROUND(N102+N103+N104+N105+N106+N107,2)</f>
        <v>0</v>
      </c>
      <c r="O101" s="254"/>
      <c r="P101" s="254"/>
      <c r="Q101" s="254"/>
      <c r="R101" s="36"/>
      <c r="T101" s="134"/>
      <c r="U101" s="135" t="s">
        <v>39</v>
      </c>
    </row>
    <row r="102" spans="2:65" s="1" customFormat="1" ht="18" customHeight="1">
      <c r="B102" s="136"/>
      <c r="C102" s="137"/>
      <c r="D102" s="182" t="s">
        <v>152</v>
      </c>
      <c r="E102" s="251"/>
      <c r="F102" s="251"/>
      <c r="G102" s="251"/>
      <c r="H102" s="251"/>
      <c r="I102" s="137"/>
      <c r="J102" s="137"/>
      <c r="K102" s="137"/>
      <c r="L102" s="137"/>
      <c r="M102" s="137"/>
      <c r="N102" s="184">
        <f>ROUND(N89*T102,2)</f>
        <v>0</v>
      </c>
      <c r="O102" s="252"/>
      <c r="P102" s="252"/>
      <c r="Q102" s="252"/>
      <c r="R102" s="139"/>
      <c r="S102" s="137"/>
      <c r="T102" s="140"/>
      <c r="U102" s="141" t="s">
        <v>42</v>
      </c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3" t="s">
        <v>153</v>
      </c>
      <c r="AZ102" s="142"/>
      <c r="BA102" s="142"/>
      <c r="BB102" s="142"/>
      <c r="BC102" s="142"/>
      <c r="BD102" s="142"/>
      <c r="BE102" s="144">
        <f t="shared" ref="BE102:BE107" si="0">IF(U102="základná",N102,0)</f>
        <v>0</v>
      </c>
      <c r="BF102" s="144">
        <f t="shared" ref="BF102:BF107" si="1">IF(U102="znížená",N102,0)</f>
        <v>0</v>
      </c>
      <c r="BG102" s="144">
        <f t="shared" ref="BG102:BG107" si="2">IF(U102="zákl. prenesená",N102,0)</f>
        <v>0</v>
      </c>
      <c r="BH102" s="144">
        <f t="shared" ref="BH102:BH107" si="3">IF(U102="zníž. prenesená",N102,0)</f>
        <v>0</v>
      </c>
      <c r="BI102" s="144">
        <f t="shared" ref="BI102:BI107" si="4">IF(U102="nulová",N102,0)</f>
        <v>0</v>
      </c>
      <c r="BJ102" s="143" t="s">
        <v>87</v>
      </c>
      <c r="BK102" s="142"/>
      <c r="BL102" s="142"/>
      <c r="BM102" s="142"/>
    </row>
    <row r="103" spans="2:65" s="1" customFormat="1" ht="18" customHeight="1">
      <c r="B103" s="136"/>
      <c r="C103" s="137"/>
      <c r="D103" s="182" t="s">
        <v>154</v>
      </c>
      <c r="E103" s="251"/>
      <c r="F103" s="251"/>
      <c r="G103" s="251"/>
      <c r="H103" s="251"/>
      <c r="I103" s="137"/>
      <c r="J103" s="137"/>
      <c r="K103" s="137"/>
      <c r="L103" s="137"/>
      <c r="M103" s="137"/>
      <c r="N103" s="184">
        <f>ROUND(N89*T103,2)</f>
        <v>0</v>
      </c>
      <c r="O103" s="252"/>
      <c r="P103" s="252"/>
      <c r="Q103" s="252"/>
      <c r="R103" s="139"/>
      <c r="S103" s="137"/>
      <c r="T103" s="140"/>
      <c r="U103" s="141" t="s">
        <v>42</v>
      </c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3" t="s">
        <v>153</v>
      </c>
      <c r="AZ103" s="142"/>
      <c r="BA103" s="142"/>
      <c r="BB103" s="142"/>
      <c r="BC103" s="142"/>
      <c r="BD103" s="142"/>
      <c r="BE103" s="144">
        <f t="shared" si="0"/>
        <v>0</v>
      </c>
      <c r="BF103" s="144">
        <f t="shared" si="1"/>
        <v>0</v>
      </c>
      <c r="BG103" s="144">
        <f t="shared" si="2"/>
        <v>0</v>
      </c>
      <c r="BH103" s="144">
        <f t="shared" si="3"/>
        <v>0</v>
      </c>
      <c r="BI103" s="144">
        <f t="shared" si="4"/>
        <v>0</v>
      </c>
      <c r="BJ103" s="143" t="s">
        <v>87</v>
      </c>
      <c r="BK103" s="142"/>
      <c r="BL103" s="142"/>
      <c r="BM103" s="142"/>
    </row>
    <row r="104" spans="2:65" s="1" customFormat="1" ht="18" customHeight="1">
      <c r="B104" s="136"/>
      <c r="C104" s="137"/>
      <c r="D104" s="182" t="s">
        <v>155</v>
      </c>
      <c r="E104" s="251"/>
      <c r="F104" s="251"/>
      <c r="G104" s="251"/>
      <c r="H104" s="251"/>
      <c r="I104" s="137"/>
      <c r="J104" s="137"/>
      <c r="K104" s="137"/>
      <c r="L104" s="137"/>
      <c r="M104" s="137"/>
      <c r="N104" s="184">
        <f>ROUND(N89*T104,2)</f>
        <v>0</v>
      </c>
      <c r="O104" s="252"/>
      <c r="P104" s="252"/>
      <c r="Q104" s="252"/>
      <c r="R104" s="139"/>
      <c r="S104" s="137"/>
      <c r="T104" s="140"/>
      <c r="U104" s="141" t="s">
        <v>42</v>
      </c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3" t="s">
        <v>153</v>
      </c>
      <c r="AZ104" s="142"/>
      <c r="BA104" s="142"/>
      <c r="BB104" s="142"/>
      <c r="BC104" s="142"/>
      <c r="BD104" s="142"/>
      <c r="BE104" s="144">
        <f t="shared" si="0"/>
        <v>0</v>
      </c>
      <c r="BF104" s="144">
        <f t="shared" si="1"/>
        <v>0</v>
      </c>
      <c r="BG104" s="144">
        <f t="shared" si="2"/>
        <v>0</v>
      </c>
      <c r="BH104" s="144">
        <f t="shared" si="3"/>
        <v>0</v>
      </c>
      <c r="BI104" s="144">
        <f t="shared" si="4"/>
        <v>0</v>
      </c>
      <c r="BJ104" s="143" t="s">
        <v>87</v>
      </c>
      <c r="BK104" s="142"/>
      <c r="BL104" s="142"/>
      <c r="BM104" s="142"/>
    </row>
    <row r="105" spans="2:65" s="1" customFormat="1" ht="18" customHeight="1">
      <c r="B105" s="136"/>
      <c r="C105" s="137"/>
      <c r="D105" s="182" t="s">
        <v>156</v>
      </c>
      <c r="E105" s="251"/>
      <c r="F105" s="251"/>
      <c r="G105" s="251"/>
      <c r="H105" s="251"/>
      <c r="I105" s="137"/>
      <c r="J105" s="137"/>
      <c r="K105" s="137"/>
      <c r="L105" s="137"/>
      <c r="M105" s="137"/>
      <c r="N105" s="184">
        <f>ROUND(N89*T105,2)</f>
        <v>0</v>
      </c>
      <c r="O105" s="252"/>
      <c r="P105" s="252"/>
      <c r="Q105" s="252"/>
      <c r="R105" s="139"/>
      <c r="S105" s="137"/>
      <c r="T105" s="140"/>
      <c r="U105" s="141" t="s">
        <v>42</v>
      </c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42"/>
      <c r="AW105" s="142"/>
      <c r="AX105" s="142"/>
      <c r="AY105" s="143" t="s">
        <v>153</v>
      </c>
      <c r="AZ105" s="142"/>
      <c r="BA105" s="142"/>
      <c r="BB105" s="142"/>
      <c r="BC105" s="142"/>
      <c r="BD105" s="142"/>
      <c r="BE105" s="144">
        <f t="shared" si="0"/>
        <v>0</v>
      </c>
      <c r="BF105" s="144">
        <f t="shared" si="1"/>
        <v>0</v>
      </c>
      <c r="BG105" s="144">
        <f t="shared" si="2"/>
        <v>0</v>
      </c>
      <c r="BH105" s="144">
        <f t="shared" si="3"/>
        <v>0</v>
      </c>
      <c r="BI105" s="144">
        <f t="shared" si="4"/>
        <v>0</v>
      </c>
      <c r="BJ105" s="143" t="s">
        <v>87</v>
      </c>
      <c r="BK105" s="142"/>
      <c r="BL105" s="142"/>
      <c r="BM105" s="142"/>
    </row>
    <row r="106" spans="2:65" s="1" customFormat="1" ht="18" customHeight="1">
      <c r="B106" s="136"/>
      <c r="C106" s="137"/>
      <c r="D106" s="182" t="s">
        <v>157</v>
      </c>
      <c r="E106" s="251"/>
      <c r="F106" s="251"/>
      <c r="G106" s="251"/>
      <c r="H106" s="251"/>
      <c r="I106" s="137"/>
      <c r="J106" s="137"/>
      <c r="K106" s="137"/>
      <c r="L106" s="137"/>
      <c r="M106" s="137"/>
      <c r="N106" s="184">
        <f>ROUND(N89*T106,2)</f>
        <v>0</v>
      </c>
      <c r="O106" s="252"/>
      <c r="P106" s="252"/>
      <c r="Q106" s="252"/>
      <c r="R106" s="139"/>
      <c r="S106" s="137"/>
      <c r="T106" s="140"/>
      <c r="U106" s="141" t="s">
        <v>42</v>
      </c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142"/>
      <c r="AX106" s="142"/>
      <c r="AY106" s="143" t="s">
        <v>153</v>
      </c>
      <c r="AZ106" s="142"/>
      <c r="BA106" s="142"/>
      <c r="BB106" s="142"/>
      <c r="BC106" s="142"/>
      <c r="BD106" s="142"/>
      <c r="BE106" s="144">
        <f t="shared" si="0"/>
        <v>0</v>
      </c>
      <c r="BF106" s="144">
        <f t="shared" si="1"/>
        <v>0</v>
      </c>
      <c r="BG106" s="144">
        <f t="shared" si="2"/>
        <v>0</v>
      </c>
      <c r="BH106" s="144">
        <f t="shared" si="3"/>
        <v>0</v>
      </c>
      <c r="BI106" s="144">
        <f t="shared" si="4"/>
        <v>0</v>
      </c>
      <c r="BJ106" s="143" t="s">
        <v>87</v>
      </c>
      <c r="BK106" s="142"/>
      <c r="BL106" s="142"/>
      <c r="BM106" s="142"/>
    </row>
    <row r="107" spans="2:65" s="1" customFormat="1" ht="18" customHeight="1">
      <c r="B107" s="136"/>
      <c r="C107" s="137"/>
      <c r="D107" s="138" t="s">
        <v>158</v>
      </c>
      <c r="E107" s="137"/>
      <c r="F107" s="137"/>
      <c r="G107" s="137"/>
      <c r="H107" s="137"/>
      <c r="I107" s="137"/>
      <c r="J107" s="137"/>
      <c r="K107" s="137"/>
      <c r="L107" s="137"/>
      <c r="M107" s="137"/>
      <c r="N107" s="184">
        <f>ROUND(N89*T107,2)</f>
        <v>0</v>
      </c>
      <c r="O107" s="252"/>
      <c r="P107" s="252"/>
      <c r="Q107" s="252"/>
      <c r="R107" s="139"/>
      <c r="S107" s="137"/>
      <c r="T107" s="145"/>
      <c r="U107" s="146" t="s">
        <v>42</v>
      </c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3" t="s">
        <v>159</v>
      </c>
      <c r="AZ107" s="142"/>
      <c r="BA107" s="142"/>
      <c r="BB107" s="142"/>
      <c r="BC107" s="142"/>
      <c r="BD107" s="142"/>
      <c r="BE107" s="144">
        <f t="shared" si="0"/>
        <v>0</v>
      </c>
      <c r="BF107" s="144">
        <f t="shared" si="1"/>
        <v>0</v>
      </c>
      <c r="BG107" s="144">
        <f t="shared" si="2"/>
        <v>0</v>
      </c>
      <c r="BH107" s="144">
        <f t="shared" si="3"/>
        <v>0</v>
      </c>
      <c r="BI107" s="144">
        <f t="shared" si="4"/>
        <v>0</v>
      </c>
      <c r="BJ107" s="143" t="s">
        <v>87</v>
      </c>
      <c r="BK107" s="142"/>
      <c r="BL107" s="142"/>
      <c r="BM107" s="142"/>
    </row>
    <row r="108" spans="2:65" s="1" customFormat="1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</row>
    <row r="109" spans="2:65" s="1" customFormat="1" ht="29.25" customHeight="1">
      <c r="B109" s="34"/>
      <c r="C109" s="118" t="s">
        <v>124</v>
      </c>
      <c r="D109" s="119"/>
      <c r="E109" s="119"/>
      <c r="F109" s="119"/>
      <c r="G109" s="119"/>
      <c r="H109" s="119"/>
      <c r="I109" s="119"/>
      <c r="J109" s="119"/>
      <c r="K109" s="119"/>
      <c r="L109" s="179">
        <f>ROUND(SUM(N89+N101),2)</f>
        <v>0</v>
      </c>
      <c r="M109" s="179"/>
      <c r="N109" s="179"/>
      <c r="O109" s="179"/>
      <c r="P109" s="179"/>
      <c r="Q109" s="179"/>
      <c r="R109" s="36"/>
    </row>
    <row r="110" spans="2:65" s="1" customFormat="1" ht="6.9" customHeight="1">
      <c r="B110" s="58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60"/>
    </row>
    <row r="114" spans="2:63" s="1" customFormat="1" ht="6.9" customHeight="1"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3"/>
    </row>
    <row r="115" spans="2:63" s="1" customFormat="1" ht="36.9" customHeight="1">
      <c r="B115" s="34"/>
      <c r="C115" s="205" t="s">
        <v>160</v>
      </c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36"/>
    </row>
    <row r="116" spans="2:63" s="1" customFormat="1" ht="6.9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63" s="1" customFormat="1" ht="30" customHeight="1">
      <c r="B117" s="34"/>
      <c r="C117" s="30" t="s">
        <v>18</v>
      </c>
      <c r="D117" s="35"/>
      <c r="E117" s="35"/>
      <c r="F117" s="245" t="str">
        <f>F6</f>
        <v>Rozšírenie materskej školy - Jakubovany</v>
      </c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35"/>
      <c r="R117" s="36"/>
    </row>
    <row r="118" spans="2:63" ht="30" customHeight="1">
      <c r="B118" s="22"/>
      <c r="C118" s="30" t="s">
        <v>131</v>
      </c>
      <c r="D118" s="26"/>
      <c r="E118" s="26"/>
      <c r="F118" s="245" t="s">
        <v>132</v>
      </c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6"/>
      <c r="R118" s="23"/>
    </row>
    <row r="119" spans="2:63" s="1" customFormat="1" ht="36.9" customHeight="1">
      <c r="B119" s="34"/>
      <c r="C119" s="68" t="s">
        <v>133</v>
      </c>
      <c r="D119" s="35"/>
      <c r="E119" s="35"/>
      <c r="F119" s="207" t="str">
        <f>F8</f>
        <v>01 PA - Architektúra</v>
      </c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35"/>
      <c r="R119" s="36"/>
    </row>
    <row r="120" spans="2:63" s="1" customFormat="1" ht="6.9" customHeight="1"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6"/>
    </row>
    <row r="121" spans="2:63" s="1" customFormat="1" ht="18" customHeight="1">
      <c r="B121" s="34"/>
      <c r="C121" s="30" t="s">
        <v>22</v>
      </c>
      <c r="D121" s="35"/>
      <c r="E121" s="35"/>
      <c r="F121" s="28" t="str">
        <f>F10</f>
        <v>Jakubovany</v>
      </c>
      <c r="G121" s="35"/>
      <c r="H121" s="35"/>
      <c r="I121" s="35"/>
      <c r="J121" s="35"/>
      <c r="K121" s="30" t="s">
        <v>24</v>
      </c>
      <c r="L121" s="35"/>
      <c r="M121" s="214">
        <f>IF(O10="","",O10)</f>
        <v>42926</v>
      </c>
      <c r="N121" s="214"/>
      <c r="O121" s="214"/>
      <c r="P121" s="214"/>
      <c r="Q121" s="35"/>
      <c r="R121" s="36"/>
    </row>
    <row r="122" spans="2:63" s="1" customFormat="1" ht="6.9" customHeight="1"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6"/>
    </row>
    <row r="123" spans="2:63" s="1" customFormat="1" ht="13.2">
      <c r="B123" s="34"/>
      <c r="C123" s="30" t="s">
        <v>25</v>
      </c>
      <c r="D123" s="35"/>
      <c r="E123" s="35"/>
      <c r="F123" s="28" t="str">
        <f>E13</f>
        <v>obec Jakubovany</v>
      </c>
      <c r="G123" s="35"/>
      <c r="H123" s="35"/>
      <c r="I123" s="35"/>
      <c r="J123" s="35"/>
      <c r="K123" s="30" t="s">
        <v>30</v>
      </c>
      <c r="L123" s="35"/>
      <c r="M123" s="219" t="str">
        <f>E19</f>
        <v>aut.Ing.Peter Jurica</v>
      </c>
      <c r="N123" s="219"/>
      <c r="O123" s="219"/>
      <c r="P123" s="219"/>
      <c r="Q123" s="219"/>
      <c r="R123" s="36"/>
    </row>
    <row r="124" spans="2:63" s="1" customFormat="1" ht="14.4" customHeight="1">
      <c r="B124" s="34"/>
      <c r="C124" s="30" t="s">
        <v>29</v>
      </c>
      <c r="D124" s="35"/>
      <c r="E124" s="35"/>
      <c r="F124" s="28" t="str">
        <f>IF(E16="","",E16)</f>
        <v>.</v>
      </c>
      <c r="G124" s="35"/>
      <c r="H124" s="35"/>
      <c r="I124" s="35"/>
      <c r="J124" s="35"/>
      <c r="K124" s="30" t="s">
        <v>33</v>
      </c>
      <c r="L124" s="35"/>
      <c r="M124" s="219" t="str">
        <f>E22</f>
        <v xml:space="preserve"> </v>
      </c>
      <c r="N124" s="219"/>
      <c r="O124" s="219"/>
      <c r="P124" s="219"/>
      <c r="Q124" s="219"/>
      <c r="R124" s="36"/>
    </row>
    <row r="125" spans="2:63" s="1" customFormat="1" ht="10.35" customHeight="1"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6"/>
    </row>
    <row r="126" spans="2:63" s="9" customFormat="1" ht="29.25" customHeight="1">
      <c r="B126" s="147"/>
      <c r="C126" s="148" t="s">
        <v>161</v>
      </c>
      <c r="D126" s="149" t="s">
        <v>162</v>
      </c>
      <c r="E126" s="149" t="s">
        <v>57</v>
      </c>
      <c r="F126" s="248" t="s">
        <v>163</v>
      </c>
      <c r="G126" s="248"/>
      <c r="H126" s="248"/>
      <c r="I126" s="248"/>
      <c r="J126" s="149" t="s">
        <v>164</v>
      </c>
      <c r="K126" s="149" t="s">
        <v>165</v>
      </c>
      <c r="L126" s="249" t="s">
        <v>166</v>
      </c>
      <c r="M126" s="249"/>
      <c r="N126" s="248" t="s">
        <v>138</v>
      </c>
      <c r="O126" s="248"/>
      <c r="P126" s="248"/>
      <c r="Q126" s="250"/>
      <c r="R126" s="150"/>
      <c r="T126" s="74" t="s">
        <v>167</v>
      </c>
      <c r="U126" s="75" t="s">
        <v>39</v>
      </c>
      <c r="V126" s="75" t="s">
        <v>168</v>
      </c>
      <c r="W126" s="75" t="s">
        <v>169</v>
      </c>
      <c r="X126" s="75" t="s">
        <v>170</v>
      </c>
      <c r="Y126" s="75" t="s">
        <v>171</v>
      </c>
      <c r="Z126" s="75" t="s">
        <v>172</v>
      </c>
      <c r="AA126" s="76" t="s">
        <v>173</v>
      </c>
    </row>
    <row r="127" spans="2:63" s="1" customFormat="1" ht="29.25" customHeight="1">
      <c r="B127" s="34"/>
      <c r="C127" s="78" t="s">
        <v>135</v>
      </c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233">
        <f>BK127</f>
        <v>0</v>
      </c>
      <c r="O127" s="234"/>
      <c r="P127" s="234"/>
      <c r="Q127" s="234"/>
      <c r="R127" s="36"/>
      <c r="T127" s="77"/>
      <c r="U127" s="50"/>
      <c r="V127" s="50"/>
      <c r="W127" s="151">
        <f>W128+W148+W165</f>
        <v>0</v>
      </c>
      <c r="X127" s="50"/>
      <c r="Y127" s="151">
        <f>Y128+Y148+Y165</f>
        <v>6.7023288000000001</v>
      </c>
      <c r="Z127" s="50"/>
      <c r="AA127" s="152">
        <f>AA128+AA148+AA165</f>
        <v>4.2311062899999996</v>
      </c>
      <c r="AT127" s="18" t="s">
        <v>74</v>
      </c>
      <c r="AU127" s="18" t="s">
        <v>140</v>
      </c>
      <c r="BK127" s="153">
        <f>BK128+BK148+BK165</f>
        <v>0</v>
      </c>
    </row>
    <row r="128" spans="2:63" s="10" customFormat="1" ht="37.35" customHeight="1">
      <c r="B128" s="154"/>
      <c r="C128" s="155"/>
      <c r="D128" s="156" t="s">
        <v>141</v>
      </c>
      <c r="E128" s="156"/>
      <c r="F128" s="156"/>
      <c r="G128" s="156"/>
      <c r="H128" s="156"/>
      <c r="I128" s="156"/>
      <c r="J128" s="156"/>
      <c r="K128" s="156"/>
      <c r="L128" s="156"/>
      <c r="M128" s="156"/>
      <c r="N128" s="235">
        <f>BK128</f>
        <v>0</v>
      </c>
      <c r="O128" s="236"/>
      <c r="P128" s="236"/>
      <c r="Q128" s="236"/>
      <c r="R128" s="157"/>
      <c r="T128" s="158"/>
      <c r="U128" s="155"/>
      <c r="V128" s="155"/>
      <c r="W128" s="159">
        <f>W129+W135+W146</f>
        <v>0</v>
      </c>
      <c r="X128" s="155"/>
      <c r="Y128" s="159">
        <f>Y129+Y135+Y146</f>
        <v>6.6426021999999998</v>
      </c>
      <c r="Z128" s="155"/>
      <c r="AA128" s="160">
        <f>AA129+AA135+AA146</f>
        <v>3.492912</v>
      </c>
      <c r="AR128" s="161" t="s">
        <v>82</v>
      </c>
      <c r="AT128" s="162" t="s">
        <v>74</v>
      </c>
      <c r="AU128" s="162" t="s">
        <v>75</v>
      </c>
      <c r="AY128" s="161" t="s">
        <v>174</v>
      </c>
      <c r="BK128" s="163">
        <f>BK129+BK135+BK146</f>
        <v>0</v>
      </c>
    </row>
    <row r="129" spans="2:65" s="10" customFormat="1" ht="19.95" customHeight="1">
      <c r="B129" s="154"/>
      <c r="C129" s="155"/>
      <c r="D129" s="164" t="s">
        <v>142</v>
      </c>
      <c r="E129" s="164"/>
      <c r="F129" s="164"/>
      <c r="G129" s="164"/>
      <c r="H129" s="164"/>
      <c r="I129" s="164"/>
      <c r="J129" s="164"/>
      <c r="K129" s="164"/>
      <c r="L129" s="164"/>
      <c r="M129" s="164"/>
      <c r="N129" s="237">
        <f>BK129</f>
        <v>0</v>
      </c>
      <c r="O129" s="238"/>
      <c r="P129" s="238"/>
      <c r="Q129" s="238"/>
      <c r="R129" s="157"/>
      <c r="T129" s="158"/>
      <c r="U129" s="155"/>
      <c r="V129" s="155"/>
      <c r="W129" s="159">
        <f>SUM(W130:W134)</f>
        <v>0</v>
      </c>
      <c r="X129" s="155"/>
      <c r="Y129" s="159">
        <f>SUM(Y130:Y134)</f>
        <v>6.6079695999999997</v>
      </c>
      <c r="Z129" s="155"/>
      <c r="AA129" s="160">
        <f>SUM(AA130:AA134)</f>
        <v>0</v>
      </c>
      <c r="AR129" s="161" t="s">
        <v>82</v>
      </c>
      <c r="AT129" s="162" t="s">
        <v>74</v>
      </c>
      <c r="AU129" s="162" t="s">
        <v>82</v>
      </c>
      <c r="AY129" s="161" t="s">
        <v>174</v>
      </c>
      <c r="BK129" s="163">
        <f>SUM(BK130:BK134)</f>
        <v>0</v>
      </c>
    </row>
    <row r="130" spans="2:65" s="1" customFormat="1" ht="31.5" customHeight="1">
      <c r="B130" s="136"/>
      <c r="C130" s="165" t="s">
        <v>82</v>
      </c>
      <c r="D130" s="165" t="s">
        <v>175</v>
      </c>
      <c r="E130" s="166" t="s">
        <v>176</v>
      </c>
      <c r="F130" s="239" t="s">
        <v>177</v>
      </c>
      <c r="G130" s="239"/>
      <c r="H130" s="239"/>
      <c r="I130" s="239"/>
      <c r="J130" s="167" t="s">
        <v>178</v>
      </c>
      <c r="K130" s="168">
        <v>181.14</v>
      </c>
      <c r="L130" s="240">
        <v>0</v>
      </c>
      <c r="M130" s="240"/>
      <c r="N130" s="241">
        <f>ROUND(L130*K130,2)</f>
        <v>0</v>
      </c>
      <c r="O130" s="241"/>
      <c r="P130" s="241"/>
      <c r="Q130" s="241"/>
      <c r="R130" s="139"/>
      <c r="T130" s="169" t="s">
        <v>5</v>
      </c>
      <c r="U130" s="43" t="s">
        <v>42</v>
      </c>
      <c r="V130" s="35"/>
      <c r="W130" s="170">
        <f>V130*K130</f>
        <v>0</v>
      </c>
      <c r="X130" s="170">
        <v>2.1000000000000001E-4</v>
      </c>
      <c r="Y130" s="170">
        <f>X130*K130</f>
        <v>3.8039400000000001E-2</v>
      </c>
      <c r="Z130" s="170">
        <v>0</v>
      </c>
      <c r="AA130" s="171">
        <f>Z130*K130</f>
        <v>0</v>
      </c>
      <c r="AR130" s="18" t="s">
        <v>179</v>
      </c>
      <c r="AT130" s="18" t="s">
        <v>175</v>
      </c>
      <c r="AU130" s="18" t="s">
        <v>87</v>
      </c>
      <c r="AY130" s="18" t="s">
        <v>174</v>
      </c>
      <c r="BE130" s="112">
        <f>IF(U130="základná",N130,0)</f>
        <v>0</v>
      </c>
      <c r="BF130" s="112">
        <f>IF(U130="znížená",N130,0)</f>
        <v>0</v>
      </c>
      <c r="BG130" s="112">
        <f>IF(U130="zákl. prenesená",N130,0)</f>
        <v>0</v>
      </c>
      <c r="BH130" s="112">
        <f>IF(U130="zníž. prenesená",N130,0)</f>
        <v>0</v>
      </c>
      <c r="BI130" s="112">
        <f>IF(U130="nulová",N130,0)</f>
        <v>0</v>
      </c>
      <c r="BJ130" s="18" t="s">
        <v>87</v>
      </c>
      <c r="BK130" s="112">
        <f>ROUND(L130*K130,2)</f>
        <v>0</v>
      </c>
      <c r="BL130" s="18" t="s">
        <v>179</v>
      </c>
      <c r="BM130" s="18" t="s">
        <v>180</v>
      </c>
    </row>
    <row r="131" spans="2:65" s="1" customFormat="1" ht="31.5" customHeight="1">
      <c r="B131" s="136"/>
      <c r="C131" s="165" t="s">
        <v>87</v>
      </c>
      <c r="D131" s="165" t="s">
        <v>175</v>
      </c>
      <c r="E131" s="166" t="s">
        <v>181</v>
      </c>
      <c r="F131" s="239" t="s">
        <v>182</v>
      </c>
      <c r="G131" s="239"/>
      <c r="H131" s="239"/>
      <c r="I131" s="239"/>
      <c r="J131" s="167" t="s">
        <v>178</v>
      </c>
      <c r="K131" s="168">
        <v>181.14</v>
      </c>
      <c r="L131" s="240">
        <v>0</v>
      </c>
      <c r="M131" s="240"/>
      <c r="N131" s="241">
        <f>ROUND(L131*K131,2)</f>
        <v>0</v>
      </c>
      <c r="O131" s="241"/>
      <c r="P131" s="241"/>
      <c r="Q131" s="241"/>
      <c r="R131" s="139"/>
      <c r="T131" s="169" t="s">
        <v>5</v>
      </c>
      <c r="U131" s="43" t="s">
        <v>42</v>
      </c>
      <c r="V131" s="35"/>
      <c r="W131" s="170">
        <f>V131*K131</f>
        <v>0</v>
      </c>
      <c r="X131" s="170">
        <v>4.1999999999999997E-3</v>
      </c>
      <c r="Y131" s="170">
        <f>X131*K131</f>
        <v>0.76078799999999991</v>
      </c>
      <c r="Z131" s="170">
        <v>0</v>
      </c>
      <c r="AA131" s="171">
        <f>Z131*K131</f>
        <v>0</v>
      </c>
      <c r="AR131" s="18" t="s">
        <v>179</v>
      </c>
      <c r="AT131" s="18" t="s">
        <v>175</v>
      </c>
      <c r="AU131" s="18" t="s">
        <v>87</v>
      </c>
      <c r="AY131" s="18" t="s">
        <v>174</v>
      </c>
      <c r="BE131" s="112">
        <f>IF(U131="základná",N131,0)</f>
        <v>0</v>
      </c>
      <c r="BF131" s="112">
        <f>IF(U131="znížená",N131,0)</f>
        <v>0</v>
      </c>
      <c r="BG131" s="112">
        <f>IF(U131="zákl. prenesená",N131,0)</f>
        <v>0</v>
      </c>
      <c r="BH131" s="112">
        <f>IF(U131="zníž. prenesená",N131,0)</f>
        <v>0</v>
      </c>
      <c r="BI131" s="112">
        <f>IF(U131="nulová",N131,0)</f>
        <v>0</v>
      </c>
      <c r="BJ131" s="18" t="s">
        <v>87</v>
      </c>
      <c r="BK131" s="112">
        <f>ROUND(L131*K131,2)</f>
        <v>0</v>
      </c>
      <c r="BL131" s="18" t="s">
        <v>179</v>
      </c>
      <c r="BM131" s="18" t="s">
        <v>183</v>
      </c>
    </row>
    <row r="132" spans="2:65" s="1" customFormat="1" ht="44.25" customHeight="1">
      <c r="B132" s="136"/>
      <c r="C132" s="165" t="s">
        <v>184</v>
      </c>
      <c r="D132" s="165" t="s">
        <v>175</v>
      </c>
      <c r="E132" s="166" t="s">
        <v>185</v>
      </c>
      <c r="F132" s="239" t="s">
        <v>186</v>
      </c>
      <c r="G132" s="239"/>
      <c r="H132" s="239"/>
      <c r="I132" s="239"/>
      <c r="J132" s="167" t="s">
        <v>178</v>
      </c>
      <c r="K132" s="168">
        <v>155</v>
      </c>
      <c r="L132" s="240">
        <v>0</v>
      </c>
      <c r="M132" s="240"/>
      <c r="N132" s="241">
        <f>ROUND(L132*K132,2)</f>
        <v>0</v>
      </c>
      <c r="O132" s="241"/>
      <c r="P132" s="241"/>
      <c r="Q132" s="241"/>
      <c r="R132" s="139"/>
      <c r="T132" s="169" t="s">
        <v>5</v>
      </c>
      <c r="U132" s="43" t="s">
        <v>42</v>
      </c>
      <c r="V132" s="35"/>
      <c r="W132" s="170">
        <f>V132*K132</f>
        <v>0</v>
      </c>
      <c r="X132" s="170">
        <v>3.2480000000000002E-2</v>
      </c>
      <c r="Y132" s="170">
        <f>X132*K132</f>
        <v>5.0344000000000007</v>
      </c>
      <c r="Z132" s="170">
        <v>0</v>
      </c>
      <c r="AA132" s="171">
        <f>Z132*K132</f>
        <v>0</v>
      </c>
      <c r="AR132" s="18" t="s">
        <v>179</v>
      </c>
      <c r="AT132" s="18" t="s">
        <v>175</v>
      </c>
      <c r="AU132" s="18" t="s">
        <v>87</v>
      </c>
      <c r="AY132" s="18" t="s">
        <v>174</v>
      </c>
      <c r="BE132" s="112">
        <f>IF(U132="základná",N132,0)</f>
        <v>0</v>
      </c>
      <c r="BF132" s="112">
        <f>IF(U132="znížená",N132,0)</f>
        <v>0</v>
      </c>
      <c r="BG132" s="112">
        <f>IF(U132="zákl. prenesená",N132,0)</f>
        <v>0</v>
      </c>
      <c r="BH132" s="112">
        <f>IF(U132="zníž. prenesená",N132,0)</f>
        <v>0</v>
      </c>
      <c r="BI132" s="112">
        <f>IF(U132="nulová",N132,0)</f>
        <v>0</v>
      </c>
      <c r="BJ132" s="18" t="s">
        <v>87</v>
      </c>
      <c r="BK132" s="112">
        <f>ROUND(L132*K132,2)</f>
        <v>0</v>
      </c>
      <c r="BL132" s="18" t="s">
        <v>179</v>
      </c>
      <c r="BM132" s="18" t="s">
        <v>187</v>
      </c>
    </row>
    <row r="133" spans="2:65" s="1" customFormat="1" ht="31.5" customHeight="1">
      <c r="B133" s="136"/>
      <c r="C133" s="165" t="s">
        <v>179</v>
      </c>
      <c r="D133" s="165" t="s">
        <v>175</v>
      </c>
      <c r="E133" s="166" t="s">
        <v>188</v>
      </c>
      <c r="F133" s="239" t="s">
        <v>189</v>
      </c>
      <c r="G133" s="239"/>
      <c r="H133" s="239"/>
      <c r="I133" s="239"/>
      <c r="J133" s="167" t="s">
        <v>178</v>
      </c>
      <c r="K133" s="168">
        <v>26.14</v>
      </c>
      <c r="L133" s="240">
        <v>0</v>
      </c>
      <c r="M133" s="240"/>
      <c r="N133" s="241">
        <f>ROUND(L133*K133,2)</f>
        <v>0</v>
      </c>
      <c r="O133" s="241"/>
      <c r="P133" s="241"/>
      <c r="Q133" s="241"/>
      <c r="R133" s="139"/>
      <c r="T133" s="169" t="s">
        <v>5</v>
      </c>
      <c r="U133" s="43" t="s">
        <v>42</v>
      </c>
      <c r="V133" s="35"/>
      <c r="W133" s="170">
        <f>V133*K133</f>
        <v>0</v>
      </c>
      <c r="X133" s="170">
        <v>1.8329999999999999E-2</v>
      </c>
      <c r="Y133" s="170">
        <f>X133*K133</f>
        <v>0.47914619999999997</v>
      </c>
      <c r="Z133" s="170">
        <v>0</v>
      </c>
      <c r="AA133" s="171">
        <f>Z133*K133</f>
        <v>0</v>
      </c>
      <c r="AR133" s="18" t="s">
        <v>179</v>
      </c>
      <c r="AT133" s="18" t="s">
        <v>175</v>
      </c>
      <c r="AU133" s="18" t="s">
        <v>87</v>
      </c>
      <c r="AY133" s="18" t="s">
        <v>174</v>
      </c>
      <c r="BE133" s="112">
        <f>IF(U133="základná",N133,0)</f>
        <v>0</v>
      </c>
      <c r="BF133" s="112">
        <f>IF(U133="znížená",N133,0)</f>
        <v>0</v>
      </c>
      <c r="BG133" s="112">
        <f>IF(U133="zákl. prenesená",N133,0)</f>
        <v>0</v>
      </c>
      <c r="BH133" s="112">
        <f>IF(U133="zníž. prenesená",N133,0)</f>
        <v>0</v>
      </c>
      <c r="BI133" s="112">
        <f>IF(U133="nulová",N133,0)</f>
        <v>0</v>
      </c>
      <c r="BJ133" s="18" t="s">
        <v>87</v>
      </c>
      <c r="BK133" s="112">
        <f>ROUND(L133*K133,2)</f>
        <v>0</v>
      </c>
      <c r="BL133" s="18" t="s">
        <v>179</v>
      </c>
      <c r="BM133" s="18" t="s">
        <v>190</v>
      </c>
    </row>
    <row r="134" spans="2:65" s="1" customFormat="1" ht="44.25" customHeight="1">
      <c r="B134" s="136"/>
      <c r="C134" s="165" t="s">
        <v>191</v>
      </c>
      <c r="D134" s="165" t="s">
        <v>175</v>
      </c>
      <c r="E134" s="166" t="s">
        <v>192</v>
      </c>
      <c r="F134" s="239" t="s">
        <v>193</v>
      </c>
      <c r="G134" s="239"/>
      <c r="H134" s="239"/>
      <c r="I134" s="239"/>
      <c r="J134" s="167" t="s">
        <v>178</v>
      </c>
      <c r="K134" s="168">
        <v>23.8</v>
      </c>
      <c r="L134" s="240">
        <v>0</v>
      </c>
      <c r="M134" s="240"/>
      <c r="N134" s="241">
        <f>ROUND(L134*K134,2)</f>
        <v>0</v>
      </c>
      <c r="O134" s="241"/>
      <c r="P134" s="241"/>
      <c r="Q134" s="241"/>
      <c r="R134" s="139"/>
      <c r="T134" s="169" t="s">
        <v>5</v>
      </c>
      <c r="U134" s="43" t="s">
        <v>42</v>
      </c>
      <c r="V134" s="35"/>
      <c r="W134" s="170">
        <f>V134*K134</f>
        <v>0</v>
      </c>
      <c r="X134" s="170">
        <v>1.242E-2</v>
      </c>
      <c r="Y134" s="170">
        <f>X134*K134</f>
        <v>0.29559600000000003</v>
      </c>
      <c r="Z134" s="170">
        <v>0</v>
      </c>
      <c r="AA134" s="171">
        <f>Z134*K134</f>
        <v>0</v>
      </c>
      <c r="AR134" s="18" t="s">
        <v>179</v>
      </c>
      <c r="AT134" s="18" t="s">
        <v>175</v>
      </c>
      <c r="AU134" s="18" t="s">
        <v>87</v>
      </c>
      <c r="AY134" s="18" t="s">
        <v>174</v>
      </c>
      <c r="BE134" s="112">
        <f>IF(U134="základná",N134,0)</f>
        <v>0</v>
      </c>
      <c r="BF134" s="112">
        <f>IF(U134="znížená",N134,0)</f>
        <v>0</v>
      </c>
      <c r="BG134" s="112">
        <f>IF(U134="zákl. prenesená",N134,0)</f>
        <v>0</v>
      </c>
      <c r="BH134" s="112">
        <f>IF(U134="zníž. prenesená",N134,0)</f>
        <v>0</v>
      </c>
      <c r="BI134" s="112">
        <f>IF(U134="nulová",N134,0)</f>
        <v>0</v>
      </c>
      <c r="BJ134" s="18" t="s">
        <v>87</v>
      </c>
      <c r="BK134" s="112">
        <f>ROUND(L134*K134,2)</f>
        <v>0</v>
      </c>
      <c r="BL134" s="18" t="s">
        <v>179</v>
      </c>
      <c r="BM134" s="18" t="s">
        <v>194</v>
      </c>
    </row>
    <row r="135" spans="2:65" s="10" customFormat="1" ht="29.85" customHeight="1">
      <c r="B135" s="154"/>
      <c r="C135" s="155"/>
      <c r="D135" s="164" t="s">
        <v>143</v>
      </c>
      <c r="E135" s="164"/>
      <c r="F135" s="164"/>
      <c r="G135" s="164"/>
      <c r="H135" s="164"/>
      <c r="I135" s="164"/>
      <c r="J135" s="164"/>
      <c r="K135" s="164"/>
      <c r="L135" s="164"/>
      <c r="M135" s="164"/>
      <c r="N135" s="228">
        <f>BK135</f>
        <v>0</v>
      </c>
      <c r="O135" s="229"/>
      <c r="P135" s="229"/>
      <c r="Q135" s="229"/>
      <c r="R135" s="157"/>
      <c r="T135" s="158"/>
      <c r="U135" s="155"/>
      <c r="V135" s="155"/>
      <c r="W135" s="159">
        <f>SUM(W136:W145)</f>
        <v>0</v>
      </c>
      <c r="X135" s="155"/>
      <c r="Y135" s="159">
        <f>SUM(Y136:Y145)</f>
        <v>3.4632599999999999E-2</v>
      </c>
      <c r="Z135" s="155"/>
      <c r="AA135" s="160">
        <f>SUM(AA136:AA145)</f>
        <v>3.492912</v>
      </c>
      <c r="AR135" s="161" t="s">
        <v>82</v>
      </c>
      <c r="AT135" s="162" t="s">
        <v>74</v>
      </c>
      <c r="AU135" s="162" t="s">
        <v>82</v>
      </c>
      <c r="AY135" s="161" t="s">
        <v>174</v>
      </c>
      <c r="BK135" s="163">
        <f>SUM(BK136:BK145)</f>
        <v>0</v>
      </c>
    </row>
    <row r="136" spans="2:65" s="1" customFormat="1" ht="22.5" customHeight="1">
      <c r="B136" s="136"/>
      <c r="C136" s="165" t="s">
        <v>195</v>
      </c>
      <c r="D136" s="165" t="s">
        <v>175</v>
      </c>
      <c r="E136" s="166" t="s">
        <v>196</v>
      </c>
      <c r="F136" s="239" t="s">
        <v>197</v>
      </c>
      <c r="G136" s="239"/>
      <c r="H136" s="239"/>
      <c r="I136" s="239"/>
      <c r="J136" s="167" t="s">
        <v>198</v>
      </c>
      <c r="K136" s="168">
        <v>70.244</v>
      </c>
      <c r="L136" s="240">
        <v>0</v>
      </c>
      <c r="M136" s="240"/>
      <c r="N136" s="241">
        <f t="shared" ref="N136:N145" si="5">ROUND(L136*K136,2)</f>
        <v>0</v>
      </c>
      <c r="O136" s="241"/>
      <c r="P136" s="241"/>
      <c r="Q136" s="241"/>
      <c r="R136" s="139"/>
      <c r="T136" s="169" t="s">
        <v>5</v>
      </c>
      <c r="U136" s="43" t="s">
        <v>42</v>
      </c>
      <c r="V136" s="35"/>
      <c r="W136" s="170">
        <f t="shared" ref="W136:W145" si="6">V136*K136</f>
        <v>0</v>
      </c>
      <c r="X136" s="170">
        <v>4.0000000000000002E-4</v>
      </c>
      <c r="Y136" s="170">
        <f t="shared" ref="Y136:Y145" si="7">X136*K136</f>
        <v>2.80976E-2</v>
      </c>
      <c r="Z136" s="170">
        <v>0</v>
      </c>
      <c r="AA136" s="171">
        <f t="shared" ref="AA136:AA145" si="8">Z136*K136</f>
        <v>0</v>
      </c>
      <c r="AR136" s="18" t="s">
        <v>179</v>
      </c>
      <c r="AT136" s="18" t="s">
        <v>175</v>
      </c>
      <c r="AU136" s="18" t="s">
        <v>87</v>
      </c>
      <c r="AY136" s="18" t="s">
        <v>174</v>
      </c>
      <c r="BE136" s="112">
        <f t="shared" ref="BE136:BE145" si="9">IF(U136="základná",N136,0)</f>
        <v>0</v>
      </c>
      <c r="BF136" s="112">
        <f t="shared" ref="BF136:BF145" si="10">IF(U136="znížená",N136,0)</f>
        <v>0</v>
      </c>
      <c r="BG136" s="112">
        <f t="shared" ref="BG136:BG145" si="11">IF(U136="zákl. prenesená",N136,0)</f>
        <v>0</v>
      </c>
      <c r="BH136" s="112">
        <f t="shared" ref="BH136:BH145" si="12">IF(U136="zníž. prenesená",N136,0)</f>
        <v>0</v>
      </c>
      <c r="BI136" s="112">
        <f t="shared" ref="BI136:BI145" si="13">IF(U136="nulová",N136,0)</f>
        <v>0</v>
      </c>
      <c r="BJ136" s="18" t="s">
        <v>87</v>
      </c>
      <c r="BK136" s="112">
        <f t="shared" ref="BK136:BK145" si="14">ROUND(L136*K136,2)</f>
        <v>0</v>
      </c>
      <c r="BL136" s="18" t="s">
        <v>179</v>
      </c>
      <c r="BM136" s="18" t="s">
        <v>199</v>
      </c>
    </row>
    <row r="137" spans="2:65" s="1" customFormat="1" ht="22.5" customHeight="1">
      <c r="B137" s="136"/>
      <c r="C137" s="165" t="s">
        <v>200</v>
      </c>
      <c r="D137" s="165" t="s">
        <v>175</v>
      </c>
      <c r="E137" s="166" t="s">
        <v>201</v>
      </c>
      <c r="F137" s="239" t="s">
        <v>202</v>
      </c>
      <c r="G137" s="239"/>
      <c r="H137" s="239"/>
      <c r="I137" s="239"/>
      <c r="J137" s="167" t="s">
        <v>198</v>
      </c>
      <c r="K137" s="168">
        <v>65.349999999999994</v>
      </c>
      <c r="L137" s="240">
        <v>0</v>
      </c>
      <c r="M137" s="240"/>
      <c r="N137" s="241">
        <f t="shared" si="5"/>
        <v>0</v>
      </c>
      <c r="O137" s="241"/>
      <c r="P137" s="241"/>
      <c r="Q137" s="241"/>
      <c r="R137" s="139"/>
      <c r="T137" s="169" t="s">
        <v>5</v>
      </c>
      <c r="U137" s="43" t="s">
        <v>42</v>
      </c>
      <c r="V137" s="35"/>
      <c r="W137" s="170">
        <f t="shared" si="6"/>
        <v>0</v>
      </c>
      <c r="X137" s="170">
        <v>1E-4</v>
      </c>
      <c r="Y137" s="170">
        <f t="shared" si="7"/>
        <v>6.535E-3</v>
      </c>
      <c r="Z137" s="170">
        <v>0</v>
      </c>
      <c r="AA137" s="171">
        <f t="shared" si="8"/>
        <v>0</v>
      </c>
      <c r="AR137" s="18" t="s">
        <v>179</v>
      </c>
      <c r="AT137" s="18" t="s">
        <v>175</v>
      </c>
      <c r="AU137" s="18" t="s">
        <v>87</v>
      </c>
      <c r="AY137" s="18" t="s">
        <v>174</v>
      </c>
      <c r="BE137" s="112">
        <f t="shared" si="9"/>
        <v>0</v>
      </c>
      <c r="BF137" s="112">
        <f t="shared" si="10"/>
        <v>0</v>
      </c>
      <c r="BG137" s="112">
        <f t="shared" si="11"/>
        <v>0</v>
      </c>
      <c r="BH137" s="112">
        <f t="shared" si="12"/>
        <v>0</v>
      </c>
      <c r="BI137" s="112">
        <f t="shared" si="13"/>
        <v>0</v>
      </c>
      <c r="BJ137" s="18" t="s">
        <v>87</v>
      </c>
      <c r="BK137" s="112">
        <f t="shared" si="14"/>
        <v>0</v>
      </c>
      <c r="BL137" s="18" t="s">
        <v>179</v>
      </c>
      <c r="BM137" s="18" t="s">
        <v>203</v>
      </c>
    </row>
    <row r="138" spans="2:65" s="1" customFormat="1" ht="31.5" customHeight="1">
      <c r="B138" s="136"/>
      <c r="C138" s="165" t="s">
        <v>204</v>
      </c>
      <c r="D138" s="165" t="s">
        <v>175</v>
      </c>
      <c r="E138" s="166" t="s">
        <v>205</v>
      </c>
      <c r="F138" s="239" t="s">
        <v>206</v>
      </c>
      <c r="G138" s="239"/>
      <c r="H138" s="239"/>
      <c r="I138" s="239"/>
      <c r="J138" s="167" t="s">
        <v>178</v>
      </c>
      <c r="K138" s="168">
        <v>4.3029999999999999</v>
      </c>
      <c r="L138" s="240">
        <v>0</v>
      </c>
      <c r="M138" s="240"/>
      <c r="N138" s="241">
        <f t="shared" si="5"/>
        <v>0</v>
      </c>
      <c r="O138" s="241"/>
      <c r="P138" s="241"/>
      <c r="Q138" s="241"/>
      <c r="R138" s="139"/>
      <c r="T138" s="169" t="s">
        <v>5</v>
      </c>
      <c r="U138" s="43" t="s">
        <v>42</v>
      </c>
      <c r="V138" s="35"/>
      <c r="W138" s="170">
        <f t="shared" si="6"/>
        <v>0</v>
      </c>
      <c r="X138" s="170">
        <v>0</v>
      </c>
      <c r="Y138" s="170">
        <f t="shared" si="7"/>
        <v>0</v>
      </c>
      <c r="Z138" s="170">
        <v>0.19600000000000001</v>
      </c>
      <c r="AA138" s="171">
        <f t="shared" si="8"/>
        <v>0.84338800000000003</v>
      </c>
      <c r="AR138" s="18" t="s">
        <v>179</v>
      </c>
      <c r="AT138" s="18" t="s">
        <v>175</v>
      </c>
      <c r="AU138" s="18" t="s">
        <v>87</v>
      </c>
      <c r="AY138" s="18" t="s">
        <v>174</v>
      </c>
      <c r="BE138" s="112">
        <f t="shared" si="9"/>
        <v>0</v>
      </c>
      <c r="BF138" s="112">
        <f t="shared" si="10"/>
        <v>0</v>
      </c>
      <c r="BG138" s="112">
        <f t="shared" si="11"/>
        <v>0</v>
      </c>
      <c r="BH138" s="112">
        <f t="shared" si="12"/>
        <v>0</v>
      </c>
      <c r="BI138" s="112">
        <f t="shared" si="13"/>
        <v>0</v>
      </c>
      <c r="BJ138" s="18" t="s">
        <v>87</v>
      </c>
      <c r="BK138" s="112">
        <f t="shared" si="14"/>
        <v>0</v>
      </c>
      <c r="BL138" s="18" t="s">
        <v>179</v>
      </c>
      <c r="BM138" s="18" t="s">
        <v>207</v>
      </c>
    </row>
    <row r="139" spans="2:65" s="1" customFormat="1" ht="31.5" customHeight="1">
      <c r="B139" s="136"/>
      <c r="C139" s="165" t="s">
        <v>208</v>
      </c>
      <c r="D139" s="165" t="s">
        <v>175</v>
      </c>
      <c r="E139" s="166" t="s">
        <v>209</v>
      </c>
      <c r="F139" s="239" t="s">
        <v>210</v>
      </c>
      <c r="G139" s="239"/>
      <c r="H139" s="239"/>
      <c r="I139" s="239"/>
      <c r="J139" s="167" t="s">
        <v>198</v>
      </c>
      <c r="K139" s="168">
        <v>4.5199999999999996</v>
      </c>
      <c r="L139" s="240">
        <v>0</v>
      </c>
      <c r="M139" s="240"/>
      <c r="N139" s="241">
        <f t="shared" si="5"/>
        <v>0</v>
      </c>
      <c r="O139" s="241"/>
      <c r="P139" s="241"/>
      <c r="Q139" s="241"/>
      <c r="R139" s="139"/>
      <c r="T139" s="169" t="s">
        <v>5</v>
      </c>
      <c r="U139" s="43" t="s">
        <v>42</v>
      </c>
      <c r="V139" s="35"/>
      <c r="W139" s="170">
        <f t="shared" si="6"/>
        <v>0</v>
      </c>
      <c r="X139" s="170">
        <v>0</v>
      </c>
      <c r="Y139" s="170">
        <f t="shared" si="7"/>
        <v>0</v>
      </c>
      <c r="Z139" s="170">
        <v>8.0000000000000002E-3</v>
      </c>
      <c r="AA139" s="171">
        <f t="shared" si="8"/>
        <v>3.6159999999999998E-2</v>
      </c>
      <c r="AR139" s="18" t="s">
        <v>179</v>
      </c>
      <c r="AT139" s="18" t="s">
        <v>175</v>
      </c>
      <c r="AU139" s="18" t="s">
        <v>87</v>
      </c>
      <c r="AY139" s="18" t="s">
        <v>174</v>
      </c>
      <c r="BE139" s="112">
        <f t="shared" si="9"/>
        <v>0</v>
      </c>
      <c r="BF139" s="112">
        <f t="shared" si="10"/>
        <v>0</v>
      </c>
      <c r="BG139" s="112">
        <f t="shared" si="11"/>
        <v>0</v>
      </c>
      <c r="BH139" s="112">
        <f t="shared" si="12"/>
        <v>0</v>
      </c>
      <c r="BI139" s="112">
        <f t="shared" si="13"/>
        <v>0</v>
      </c>
      <c r="BJ139" s="18" t="s">
        <v>87</v>
      </c>
      <c r="BK139" s="112">
        <f t="shared" si="14"/>
        <v>0</v>
      </c>
      <c r="BL139" s="18" t="s">
        <v>179</v>
      </c>
      <c r="BM139" s="18" t="s">
        <v>211</v>
      </c>
    </row>
    <row r="140" spans="2:65" s="1" customFormat="1" ht="31.5" customHeight="1">
      <c r="B140" s="136"/>
      <c r="C140" s="165" t="s">
        <v>212</v>
      </c>
      <c r="D140" s="165" t="s">
        <v>175</v>
      </c>
      <c r="E140" s="166" t="s">
        <v>213</v>
      </c>
      <c r="F140" s="239" t="s">
        <v>214</v>
      </c>
      <c r="G140" s="239"/>
      <c r="H140" s="239"/>
      <c r="I140" s="239"/>
      <c r="J140" s="167" t="s">
        <v>198</v>
      </c>
      <c r="K140" s="168">
        <v>19.052</v>
      </c>
      <c r="L140" s="240">
        <v>0</v>
      </c>
      <c r="M140" s="240"/>
      <c r="N140" s="241">
        <f t="shared" si="5"/>
        <v>0</v>
      </c>
      <c r="O140" s="241"/>
      <c r="P140" s="241"/>
      <c r="Q140" s="241"/>
      <c r="R140" s="139"/>
      <c r="T140" s="169" t="s">
        <v>5</v>
      </c>
      <c r="U140" s="43" t="s">
        <v>42</v>
      </c>
      <c r="V140" s="35"/>
      <c r="W140" s="170">
        <f t="shared" si="6"/>
        <v>0</v>
      </c>
      <c r="X140" s="170">
        <v>0</v>
      </c>
      <c r="Y140" s="170">
        <f t="shared" si="7"/>
        <v>0</v>
      </c>
      <c r="Z140" s="170">
        <v>7.0000000000000001E-3</v>
      </c>
      <c r="AA140" s="171">
        <f t="shared" si="8"/>
        <v>0.13336400000000001</v>
      </c>
      <c r="AR140" s="18" t="s">
        <v>179</v>
      </c>
      <c r="AT140" s="18" t="s">
        <v>175</v>
      </c>
      <c r="AU140" s="18" t="s">
        <v>87</v>
      </c>
      <c r="AY140" s="18" t="s">
        <v>174</v>
      </c>
      <c r="BE140" s="112">
        <f t="shared" si="9"/>
        <v>0</v>
      </c>
      <c r="BF140" s="112">
        <f t="shared" si="10"/>
        <v>0</v>
      </c>
      <c r="BG140" s="112">
        <f t="shared" si="11"/>
        <v>0</v>
      </c>
      <c r="BH140" s="112">
        <f t="shared" si="12"/>
        <v>0</v>
      </c>
      <c r="BI140" s="112">
        <f t="shared" si="13"/>
        <v>0</v>
      </c>
      <c r="BJ140" s="18" t="s">
        <v>87</v>
      </c>
      <c r="BK140" s="112">
        <f t="shared" si="14"/>
        <v>0</v>
      </c>
      <c r="BL140" s="18" t="s">
        <v>179</v>
      </c>
      <c r="BM140" s="18" t="s">
        <v>215</v>
      </c>
    </row>
    <row r="141" spans="2:65" s="1" customFormat="1" ht="44.25" customHeight="1">
      <c r="B141" s="136"/>
      <c r="C141" s="165" t="s">
        <v>216</v>
      </c>
      <c r="D141" s="165" t="s">
        <v>175</v>
      </c>
      <c r="E141" s="166" t="s">
        <v>217</v>
      </c>
      <c r="F141" s="239" t="s">
        <v>218</v>
      </c>
      <c r="G141" s="239"/>
      <c r="H141" s="239"/>
      <c r="I141" s="239"/>
      <c r="J141" s="167" t="s">
        <v>178</v>
      </c>
      <c r="K141" s="168">
        <v>155</v>
      </c>
      <c r="L141" s="240">
        <v>0</v>
      </c>
      <c r="M141" s="240"/>
      <c r="N141" s="241">
        <f t="shared" si="5"/>
        <v>0</v>
      </c>
      <c r="O141" s="241"/>
      <c r="P141" s="241"/>
      <c r="Q141" s="241"/>
      <c r="R141" s="139"/>
      <c r="T141" s="169" t="s">
        <v>5</v>
      </c>
      <c r="U141" s="43" t="s">
        <v>42</v>
      </c>
      <c r="V141" s="35"/>
      <c r="W141" s="170">
        <f t="shared" si="6"/>
        <v>0</v>
      </c>
      <c r="X141" s="170">
        <v>0</v>
      </c>
      <c r="Y141" s="170">
        <f t="shared" si="7"/>
        <v>0</v>
      </c>
      <c r="Z141" s="170">
        <v>1.6E-2</v>
      </c>
      <c r="AA141" s="171">
        <f t="shared" si="8"/>
        <v>2.48</v>
      </c>
      <c r="AR141" s="18" t="s">
        <v>179</v>
      </c>
      <c r="AT141" s="18" t="s">
        <v>175</v>
      </c>
      <c r="AU141" s="18" t="s">
        <v>87</v>
      </c>
      <c r="AY141" s="18" t="s">
        <v>174</v>
      </c>
      <c r="BE141" s="112">
        <f t="shared" si="9"/>
        <v>0</v>
      </c>
      <c r="BF141" s="112">
        <f t="shared" si="10"/>
        <v>0</v>
      </c>
      <c r="BG141" s="112">
        <f t="shared" si="11"/>
        <v>0</v>
      </c>
      <c r="BH141" s="112">
        <f t="shared" si="12"/>
        <v>0</v>
      </c>
      <c r="BI141" s="112">
        <f t="shared" si="13"/>
        <v>0</v>
      </c>
      <c r="BJ141" s="18" t="s">
        <v>87</v>
      </c>
      <c r="BK141" s="112">
        <f t="shared" si="14"/>
        <v>0</v>
      </c>
      <c r="BL141" s="18" t="s">
        <v>179</v>
      </c>
      <c r="BM141" s="18" t="s">
        <v>219</v>
      </c>
    </row>
    <row r="142" spans="2:65" s="1" customFormat="1" ht="31.5" customHeight="1">
      <c r="B142" s="136"/>
      <c r="C142" s="165" t="s">
        <v>220</v>
      </c>
      <c r="D142" s="165" t="s">
        <v>175</v>
      </c>
      <c r="E142" s="166" t="s">
        <v>221</v>
      </c>
      <c r="F142" s="239" t="s">
        <v>222</v>
      </c>
      <c r="G142" s="239"/>
      <c r="H142" s="239"/>
      <c r="I142" s="239"/>
      <c r="J142" s="167" t="s">
        <v>223</v>
      </c>
      <c r="K142" s="168">
        <v>4.2309999999999999</v>
      </c>
      <c r="L142" s="240">
        <v>0</v>
      </c>
      <c r="M142" s="240"/>
      <c r="N142" s="241">
        <f t="shared" si="5"/>
        <v>0</v>
      </c>
      <c r="O142" s="241"/>
      <c r="P142" s="241"/>
      <c r="Q142" s="241"/>
      <c r="R142" s="139"/>
      <c r="T142" s="169" t="s">
        <v>5</v>
      </c>
      <c r="U142" s="43" t="s">
        <v>42</v>
      </c>
      <c r="V142" s="35"/>
      <c r="W142" s="170">
        <f t="shared" si="6"/>
        <v>0</v>
      </c>
      <c r="X142" s="170">
        <v>0</v>
      </c>
      <c r="Y142" s="170">
        <f t="shared" si="7"/>
        <v>0</v>
      </c>
      <c r="Z142" s="170">
        <v>0</v>
      </c>
      <c r="AA142" s="171">
        <f t="shared" si="8"/>
        <v>0</v>
      </c>
      <c r="AR142" s="18" t="s">
        <v>179</v>
      </c>
      <c r="AT142" s="18" t="s">
        <v>175</v>
      </c>
      <c r="AU142" s="18" t="s">
        <v>87</v>
      </c>
      <c r="AY142" s="18" t="s">
        <v>174</v>
      </c>
      <c r="BE142" s="112">
        <f t="shared" si="9"/>
        <v>0</v>
      </c>
      <c r="BF142" s="112">
        <f t="shared" si="10"/>
        <v>0</v>
      </c>
      <c r="BG142" s="112">
        <f t="shared" si="11"/>
        <v>0</v>
      </c>
      <c r="BH142" s="112">
        <f t="shared" si="12"/>
        <v>0</v>
      </c>
      <c r="BI142" s="112">
        <f t="shared" si="13"/>
        <v>0</v>
      </c>
      <c r="BJ142" s="18" t="s">
        <v>87</v>
      </c>
      <c r="BK142" s="112">
        <f t="shared" si="14"/>
        <v>0</v>
      </c>
      <c r="BL142" s="18" t="s">
        <v>179</v>
      </c>
      <c r="BM142" s="18" t="s">
        <v>224</v>
      </c>
    </row>
    <row r="143" spans="2:65" s="1" customFormat="1" ht="31.5" customHeight="1">
      <c r="B143" s="136"/>
      <c r="C143" s="165" t="s">
        <v>225</v>
      </c>
      <c r="D143" s="165" t="s">
        <v>175</v>
      </c>
      <c r="E143" s="166" t="s">
        <v>226</v>
      </c>
      <c r="F143" s="239" t="s">
        <v>227</v>
      </c>
      <c r="G143" s="239"/>
      <c r="H143" s="239"/>
      <c r="I143" s="239"/>
      <c r="J143" s="167" t="s">
        <v>223</v>
      </c>
      <c r="K143" s="168">
        <v>4.2309999999999999</v>
      </c>
      <c r="L143" s="240">
        <v>0</v>
      </c>
      <c r="M143" s="240"/>
      <c r="N143" s="241">
        <f t="shared" si="5"/>
        <v>0</v>
      </c>
      <c r="O143" s="241"/>
      <c r="P143" s="241"/>
      <c r="Q143" s="241"/>
      <c r="R143" s="139"/>
      <c r="T143" s="169" t="s">
        <v>5</v>
      </c>
      <c r="U143" s="43" t="s">
        <v>42</v>
      </c>
      <c r="V143" s="35"/>
      <c r="W143" s="170">
        <f t="shared" si="6"/>
        <v>0</v>
      </c>
      <c r="X143" s="170">
        <v>0</v>
      </c>
      <c r="Y143" s="170">
        <f t="shared" si="7"/>
        <v>0</v>
      </c>
      <c r="Z143" s="170">
        <v>0</v>
      </c>
      <c r="AA143" s="171">
        <f t="shared" si="8"/>
        <v>0</v>
      </c>
      <c r="AR143" s="18" t="s">
        <v>179</v>
      </c>
      <c r="AT143" s="18" t="s">
        <v>175</v>
      </c>
      <c r="AU143" s="18" t="s">
        <v>87</v>
      </c>
      <c r="AY143" s="18" t="s">
        <v>174</v>
      </c>
      <c r="BE143" s="112">
        <f t="shared" si="9"/>
        <v>0</v>
      </c>
      <c r="BF143" s="112">
        <f t="shared" si="10"/>
        <v>0</v>
      </c>
      <c r="BG143" s="112">
        <f t="shared" si="11"/>
        <v>0</v>
      </c>
      <c r="BH143" s="112">
        <f t="shared" si="12"/>
        <v>0</v>
      </c>
      <c r="BI143" s="112">
        <f t="shared" si="13"/>
        <v>0</v>
      </c>
      <c r="BJ143" s="18" t="s">
        <v>87</v>
      </c>
      <c r="BK143" s="112">
        <f t="shared" si="14"/>
        <v>0</v>
      </c>
      <c r="BL143" s="18" t="s">
        <v>179</v>
      </c>
      <c r="BM143" s="18" t="s">
        <v>228</v>
      </c>
    </row>
    <row r="144" spans="2:65" s="1" customFormat="1" ht="31.5" customHeight="1">
      <c r="B144" s="136"/>
      <c r="C144" s="165" t="s">
        <v>229</v>
      </c>
      <c r="D144" s="165" t="s">
        <v>175</v>
      </c>
      <c r="E144" s="166" t="s">
        <v>230</v>
      </c>
      <c r="F144" s="239" t="s">
        <v>231</v>
      </c>
      <c r="G144" s="239"/>
      <c r="H144" s="239"/>
      <c r="I144" s="239"/>
      <c r="J144" s="167" t="s">
        <v>223</v>
      </c>
      <c r="K144" s="168">
        <v>4.2309999999999999</v>
      </c>
      <c r="L144" s="240">
        <v>0</v>
      </c>
      <c r="M144" s="240"/>
      <c r="N144" s="241">
        <f t="shared" si="5"/>
        <v>0</v>
      </c>
      <c r="O144" s="241"/>
      <c r="P144" s="241"/>
      <c r="Q144" s="241"/>
      <c r="R144" s="139"/>
      <c r="T144" s="169" t="s">
        <v>5</v>
      </c>
      <c r="U144" s="43" t="s">
        <v>42</v>
      </c>
      <c r="V144" s="35"/>
      <c r="W144" s="170">
        <f t="shared" si="6"/>
        <v>0</v>
      </c>
      <c r="X144" s="170">
        <v>0</v>
      </c>
      <c r="Y144" s="170">
        <f t="shared" si="7"/>
        <v>0</v>
      </c>
      <c r="Z144" s="170">
        <v>0</v>
      </c>
      <c r="AA144" s="171">
        <f t="shared" si="8"/>
        <v>0</v>
      </c>
      <c r="AR144" s="18" t="s">
        <v>179</v>
      </c>
      <c r="AT144" s="18" t="s">
        <v>175</v>
      </c>
      <c r="AU144" s="18" t="s">
        <v>87</v>
      </c>
      <c r="AY144" s="18" t="s">
        <v>174</v>
      </c>
      <c r="BE144" s="112">
        <f t="shared" si="9"/>
        <v>0</v>
      </c>
      <c r="BF144" s="112">
        <f t="shared" si="10"/>
        <v>0</v>
      </c>
      <c r="BG144" s="112">
        <f t="shared" si="11"/>
        <v>0</v>
      </c>
      <c r="BH144" s="112">
        <f t="shared" si="12"/>
        <v>0</v>
      </c>
      <c r="BI144" s="112">
        <f t="shared" si="13"/>
        <v>0</v>
      </c>
      <c r="BJ144" s="18" t="s">
        <v>87</v>
      </c>
      <c r="BK144" s="112">
        <f t="shared" si="14"/>
        <v>0</v>
      </c>
      <c r="BL144" s="18" t="s">
        <v>179</v>
      </c>
      <c r="BM144" s="18" t="s">
        <v>232</v>
      </c>
    </row>
    <row r="145" spans="2:65" s="1" customFormat="1" ht="31.5" customHeight="1">
      <c r="B145" s="136"/>
      <c r="C145" s="165" t="s">
        <v>233</v>
      </c>
      <c r="D145" s="165" t="s">
        <v>175</v>
      </c>
      <c r="E145" s="166" t="s">
        <v>234</v>
      </c>
      <c r="F145" s="239" t="s">
        <v>235</v>
      </c>
      <c r="G145" s="239"/>
      <c r="H145" s="239"/>
      <c r="I145" s="239"/>
      <c r="J145" s="167" t="s">
        <v>223</v>
      </c>
      <c r="K145" s="168">
        <v>4.2309999999999999</v>
      </c>
      <c r="L145" s="240">
        <v>0</v>
      </c>
      <c r="M145" s="240"/>
      <c r="N145" s="241">
        <f t="shared" si="5"/>
        <v>0</v>
      </c>
      <c r="O145" s="241"/>
      <c r="P145" s="241"/>
      <c r="Q145" s="241"/>
      <c r="R145" s="139"/>
      <c r="T145" s="169" t="s">
        <v>5</v>
      </c>
      <c r="U145" s="43" t="s">
        <v>42</v>
      </c>
      <c r="V145" s="35"/>
      <c r="W145" s="170">
        <f t="shared" si="6"/>
        <v>0</v>
      </c>
      <c r="X145" s="170">
        <v>0</v>
      </c>
      <c r="Y145" s="170">
        <f t="shared" si="7"/>
        <v>0</v>
      </c>
      <c r="Z145" s="170">
        <v>0</v>
      </c>
      <c r="AA145" s="171">
        <f t="shared" si="8"/>
        <v>0</v>
      </c>
      <c r="AR145" s="18" t="s">
        <v>179</v>
      </c>
      <c r="AT145" s="18" t="s">
        <v>175</v>
      </c>
      <c r="AU145" s="18" t="s">
        <v>87</v>
      </c>
      <c r="AY145" s="18" t="s">
        <v>174</v>
      </c>
      <c r="BE145" s="112">
        <f t="shared" si="9"/>
        <v>0</v>
      </c>
      <c r="BF145" s="112">
        <f t="shared" si="10"/>
        <v>0</v>
      </c>
      <c r="BG145" s="112">
        <f t="shared" si="11"/>
        <v>0</v>
      </c>
      <c r="BH145" s="112">
        <f t="shared" si="12"/>
        <v>0</v>
      </c>
      <c r="BI145" s="112">
        <f t="shared" si="13"/>
        <v>0</v>
      </c>
      <c r="BJ145" s="18" t="s">
        <v>87</v>
      </c>
      <c r="BK145" s="112">
        <f t="shared" si="14"/>
        <v>0</v>
      </c>
      <c r="BL145" s="18" t="s">
        <v>179</v>
      </c>
      <c r="BM145" s="18" t="s">
        <v>236</v>
      </c>
    </row>
    <row r="146" spans="2:65" s="10" customFormat="1" ht="29.85" customHeight="1">
      <c r="B146" s="154"/>
      <c r="C146" s="155"/>
      <c r="D146" s="164" t="s">
        <v>144</v>
      </c>
      <c r="E146" s="164"/>
      <c r="F146" s="164"/>
      <c r="G146" s="164"/>
      <c r="H146" s="164"/>
      <c r="I146" s="164"/>
      <c r="J146" s="164"/>
      <c r="K146" s="164"/>
      <c r="L146" s="164"/>
      <c r="M146" s="164"/>
      <c r="N146" s="228">
        <f>BK146</f>
        <v>0</v>
      </c>
      <c r="O146" s="229"/>
      <c r="P146" s="229"/>
      <c r="Q146" s="229"/>
      <c r="R146" s="157"/>
      <c r="T146" s="158"/>
      <c r="U146" s="155"/>
      <c r="V146" s="155"/>
      <c r="W146" s="159">
        <f>W147</f>
        <v>0</v>
      </c>
      <c r="X146" s="155"/>
      <c r="Y146" s="159">
        <f>Y147</f>
        <v>0</v>
      </c>
      <c r="Z146" s="155"/>
      <c r="AA146" s="160">
        <f>AA147</f>
        <v>0</v>
      </c>
      <c r="AR146" s="161" t="s">
        <v>82</v>
      </c>
      <c r="AT146" s="162" t="s">
        <v>74</v>
      </c>
      <c r="AU146" s="162" t="s">
        <v>82</v>
      </c>
      <c r="AY146" s="161" t="s">
        <v>174</v>
      </c>
      <c r="BK146" s="163">
        <f>BK147</f>
        <v>0</v>
      </c>
    </row>
    <row r="147" spans="2:65" s="1" customFormat="1" ht="31.5" customHeight="1">
      <c r="B147" s="136"/>
      <c r="C147" s="165" t="s">
        <v>237</v>
      </c>
      <c r="D147" s="165" t="s">
        <v>175</v>
      </c>
      <c r="E147" s="166" t="s">
        <v>238</v>
      </c>
      <c r="F147" s="239" t="s">
        <v>239</v>
      </c>
      <c r="G147" s="239"/>
      <c r="H147" s="239"/>
      <c r="I147" s="239"/>
      <c r="J147" s="167" t="s">
        <v>223</v>
      </c>
      <c r="K147" s="168">
        <v>6.6429999999999998</v>
      </c>
      <c r="L147" s="240">
        <v>0</v>
      </c>
      <c r="M147" s="240"/>
      <c r="N147" s="241">
        <f>ROUND(L147*K147,2)</f>
        <v>0</v>
      </c>
      <c r="O147" s="241"/>
      <c r="P147" s="241"/>
      <c r="Q147" s="241"/>
      <c r="R147" s="139"/>
      <c r="T147" s="169" t="s">
        <v>5</v>
      </c>
      <c r="U147" s="43" t="s">
        <v>42</v>
      </c>
      <c r="V147" s="35"/>
      <c r="W147" s="170">
        <f>V147*K147</f>
        <v>0</v>
      </c>
      <c r="X147" s="170">
        <v>0</v>
      </c>
      <c r="Y147" s="170">
        <f>X147*K147</f>
        <v>0</v>
      </c>
      <c r="Z147" s="170">
        <v>0</v>
      </c>
      <c r="AA147" s="171">
        <f>Z147*K147</f>
        <v>0</v>
      </c>
      <c r="AR147" s="18" t="s">
        <v>179</v>
      </c>
      <c r="AT147" s="18" t="s">
        <v>175</v>
      </c>
      <c r="AU147" s="18" t="s">
        <v>87</v>
      </c>
      <c r="AY147" s="18" t="s">
        <v>174</v>
      </c>
      <c r="BE147" s="112">
        <f>IF(U147="základná",N147,0)</f>
        <v>0</v>
      </c>
      <c r="BF147" s="112">
        <f>IF(U147="znížená",N147,0)</f>
        <v>0</v>
      </c>
      <c r="BG147" s="112">
        <f>IF(U147="zákl. prenesená",N147,0)</f>
        <v>0</v>
      </c>
      <c r="BH147" s="112">
        <f>IF(U147="zníž. prenesená",N147,0)</f>
        <v>0</v>
      </c>
      <c r="BI147" s="112">
        <f>IF(U147="nulová",N147,0)</f>
        <v>0</v>
      </c>
      <c r="BJ147" s="18" t="s">
        <v>87</v>
      </c>
      <c r="BK147" s="112">
        <f>ROUND(L147*K147,2)</f>
        <v>0</v>
      </c>
      <c r="BL147" s="18" t="s">
        <v>179</v>
      </c>
      <c r="BM147" s="18" t="s">
        <v>240</v>
      </c>
    </row>
    <row r="148" spans="2:65" s="10" customFormat="1" ht="37.35" customHeight="1">
      <c r="B148" s="154"/>
      <c r="C148" s="155"/>
      <c r="D148" s="156" t="s">
        <v>145</v>
      </c>
      <c r="E148" s="156"/>
      <c r="F148" s="156"/>
      <c r="G148" s="156"/>
      <c r="H148" s="156"/>
      <c r="I148" s="156"/>
      <c r="J148" s="156"/>
      <c r="K148" s="156"/>
      <c r="L148" s="156"/>
      <c r="M148" s="156"/>
      <c r="N148" s="230">
        <f>BK148</f>
        <v>0</v>
      </c>
      <c r="O148" s="231"/>
      <c r="P148" s="231"/>
      <c r="Q148" s="231"/>
      <c r="R148" s="157"/>
      <c r="T148" s="158"/>
      <c r="U148" s="155"/>
      <c r="V148" s="155"/>
      <c r="W148" s="159">
        <f>W149+W151+W153+W160+W163</f>
        <v>0</v>
      </c>
      <c r="X148" s="155"/>
      <c r="Y148" s="159">
        <f>Y149+Y151+Y153+Y160+Y163</f>
        <v>5.9726599999999991E-2</v>
      </c>
      <c r="Z148" s="155"/>
      <c r="AA148" s="160">
        <f>AA149+AA151+AA153+AA160+AA163</f>
        <v>0.73819429000000003</v>
      </c>
      <c r="AR148" s="161" t="s">
        <v>87</v>
      </c>
      <c r="AT148" s="162" t="s">
        <v>74</v>
      </c>
      <c r="AU148" s="162" t="s">
        <v>75</v>
      </c>
      <c r="AY148" s="161" t="s">
        <v>174</v>
      </c>
      <c r="BK148" s="163">
        <f>BK149+BK151+BK153+BK160+BK163</f>
        <v>0</v>
      </c>
    </row>
    <row r="149" spans="2:65" s="10" customFormat="1" ht="19.95" customHeight="1">
      <c r="B149" s="154"/>
      <c r="C149" s="155"/>
      <c r="D149" s="164" t="s">
        <v>146</v>
      </c>
      <c r="E149" s="164"/>
      <c r="F149" s="164"/>
      <c r="G149" s="164"/>
      <c r="H149" s="164"/>
      <c r="I149" s="164"/>
      <c r="J149" s="164"/>
      <c r="K149" s="164"/>
      <c r="L149" s="164"/>
      <c r="M149" s="164"/>
      <c r="N149" s="237">
        <f>BK149</f>
        <v>0</v>
      </c>
      <c r="O149" s="238"/>
      <c r="P149" s="238"/>
      <c r="Q149" s="238"/>
      <c r="R149" s="157"/>
      <c r="T149" s="158"/>
      <c r="U149" s="155"/>
      <c r="V149" s="155"/>
      <c r="W149" s="159">
        <f>W150</f>
        <v>0</v>
      </c>
      <c r="X149" s="155"/>
      <c r="Y149" s="159">
        <f>Y150</f>
        <v>0</v>
      </c>
      <c r="Z149" s="155"/>
      <c r="AA149" s="160">
        <f>AA150</f>
        <v>0.30449999999999999</v>
      </c>
      <c r="AR149" s="161" t="s">
        <v>87</v>
      </c>
      <c r="AT149" s="162" t="s">
        <v>74</v>
      </c>
      <c r="AU149" s="162" t="s">
        <v>82</v>
      </c>
      <c r="AY149" s="161" t="s">
        <v>174</v>
      </c>
      <c r="BK149" s="163">
        <f>BK150</f>
        <v>0</v>
      </c>
    </row>
    <row r="150" spans="2:65" s="1" customFormat="1" ht="31.5" customHeight="1">
      <c r="B150" s="136"/>
      <c r="C150" s="165" t="s">
        <v>241</v>
      </c>
      <c r="D150" s="165" t="s">
        <v>175</v>
      </c>
      <c r="E150" s="166" t="s">
        <v>242</v>
      </c>
      <c r="F150" s="239" t="s">
        <v>243</v>
      </c>
      <c r="G150" s="239"/>
      <c r="H150" s="239"/>
      <c r="I150" s="239"/>
      <c r="J150" s="167" t="s">
        <v>244</v>
      </c>
      <c r="K150" s="168">
        <v>7</v>
      </c>
      <c r="L150" s="240">
        <v>0</v>
      </c>
      <c r="M150" s="240"/>
      <c r="N150" s="241">
        <f>ROUND(L150*K150,2)</f>
        <v>0</v>
      </c>
      <c r="O150" s="241"/>
      <c r="P150" s="241"/>
      <c r="Q150" s="241"/>
      <c r="R150" s="139"/>
      <c r="T150" s="169" t="s">
        <v>5</v>
      </c>
      <c r="U150" s="43" t="s">
        <v>42</v>
      </c>
      <c r="V150" s="35"/>
      <c r="W150" s="170">
        <f>V150*K150</f>
        <v>0</v>
      </c>
      <c r="X150" s="170">
        <v>0</v>
      </c>
      <c r="Y150" s="170">
        <f>X150*K150</f>
        <v>0</v>
      </c>
      <c r="Z150" s="170">
        <v>4.3499999999999997E-2</v>
      </c>
      <c r="AA150" s="171">
        <f>Z150*K150</f>
        <v>0.30449999999999999</v>
      </c>
      <c r="AR150" s="18" t="s">
        <v>237</v>
      </c>
      <c r="AT150" s="18" t="s">
        <v>175</v>
      </c>
      <c r="AU150" s="18" t="s">
        <v>87</v>
      </c>
      <c r="AY150" s="18" t="s">
        <v>174</v>
      </c>
      <c r="BE150" s="112">
        <f>IF(U150="základná",N150,0)</f>
        <v>0</v>
      </c>
      <c r="BF150" s="112">
        <f>IF(U150="znížená",N150,0)</f>
        <v>0</v>
      </c>
      <c r="BG150" s="112">
        <f>IF(U150="zákl. prenesená",N150,0)</f>
        <v>0</v>
      </c>
      <c r="BH150" s="112">
        <f>IF(U150="zníž. prenesená",N150,0)</f>
        <v>0</v>
      </c>
      <c r="BI150" s="112">
        <f>IF(U150="nulová",N150,0)</f>
        <v>0</v>
      </c>
      <c r="BJ150" s="18" t="s">
        <v>87</v>
      </c>
      <c r="BK150" s="112">
        <f>ROUND(L150*K150,2)</f>
        <v>0</v>
      </c>
      <c r="BL150" s="18" t="s">
        <v>237</v>
      </c>
      <c r="BM150" s="18" t="s">
        <v>245</v>
      </c>
    </row>
    <row r="151" spans="2:65" s="10" customFormat="1" ht="29.85" customHeight="1">
      <c r="B151" s="154"/>
      <c r="C151" s="155"/>
      <c r="D151" s="164" t="s">
        <v>147</v>
      </c>
      <c r="E151" s="164"/>
      <c r="F151" s="164"/>
      <c r="G151" s="164"/>
      <c r="H151" s="164"/>
      <c r="I151" s="164"/>
      <c r="J151" s="164"/>
      <c r="K151" s="164"/>
      <c r="L151" s="164"/>
      <c r="M151" s="164"/>
      <c r="N151" s="228">
        <f>BK151</f>
        <v>0</v>
      </c>
      <c r="O151" s="229"/>
      <c r="P151" s="229"/>
      <c r="Q151" s="229"/>
      <c r="R151" s="157"/>
      <c r="T151" s="158"/>
      <c r="U151" s="155"/>
      <c r="V151" s="155"/>
      <c r="W151" s="159">
        <f>W152</f>
        <v>0</v>
      </c>
      <c r="X151" s="155"/>
      <c r="Y151" s="159">
        <f>Y152</f>
        <v>0</v>
      </c>
      <c r="Z151" s="155"/>
      <c r="AA151" s="160">
        <f>AA152</f>
        <v>0</v>
      </c>
      <c r="AR151" s="161" t="s">
        <v>87</v>
      </c>
      <c r="AT151" s="162" t="s">
        <v>74</v>
      </c>
      <c r="AU151" s="162" t="s">
        <v>82</v>
      </c>
      <c r="AY151" s="161" t="s">
        <v>174</v>
      </c>
      <c r="BK151" s="163">
        <f>BK152</f>
        <v>0</v>
      </c>
    </row>
    <row r="152" spans="2:65" s="1" customFormat="1" ht="31.5" customHeight="1">
      <c r="B152" s="136"/>
      <c r="C152" s="165" t="s">
        <v>246</v>
      </c>
      <c r="D152" s="165" t="s">
        <v>175</v>
      </c>
      <c r="E152" s="166" t="s">
        <v>247</v>
      </c>
      <c r="F152" s="239" t="s">
        <v>248</v>
      </c>
      <c r="G152" s="239"/>
      <c r="H152" s="239"/>
      <c r="I152" s="239"/>
      <c r="J152" s="167" t="s">
        <v>198</v>
      </c>
      <c r="K152" s="168">
        <v>82.5</v>
      </c>
      <c r="L152" s="240">
        <v>0</v>
      </c>
      <c r="M152" s="240"/>
      <c r="N152" s="241">
        <f>ROUND(L152*K152,2)</f>
        <v>0</v>
      </c>
      <c r="O152" s="241"/>
      <c r="P152" s="241"/>
      <c r="Q152" s="241"/>
      <c r="R152" s="139"/>
      <c r="T152" s="169" t="s">
        <v>5</v>
      </c>
      <c r="U152" s="43" t="s">
        <v>42</v>
      </c>
      <c r="V152" s="35"/>
      <c r="W152" s="170">
        <f>V152*K152</f>
        <v>0</v>
      </c>
      <c r="X152" s="170">
        <v>0</v>
      </c>
      <c r="Y152" s="170">
        <f>X152*K152</f>
        <v>0</v>
      </c>
      <c r="Z152" s="170">
        <v>0</v>
      </c>
      <c r="AA152" s="171">
        <f>Z152*K152</f>
        <v>0</v>
      </c>
      <c r="AR152" s="18" t="s">
        <v>237</v>
      </c>
      <c r="AT152" s="18" t="s">
        <v>175</v>
      </c>
      <c r="AU152" s="18" t="s">
        <v>87</v>
      </c>
      <c r="AY152" s="18" t="s">
        <v>174</v>
      </c>
      <c r="BE152" s="112">
        <f>IF(U152="základná",N152,0)</f>
        <v>0</v>
      </c>
      <c r="BF152" s="112">
        <f>IF(U152="znížená",N152,0)</f>
        <v>0</v>
      </c>
      <c r="BG152" s="112">
        <f>IF(U152="zákl. prenesená",N152,0)</f>
        <v>0</v>
      </c>
      <c r="BH152" s="112">
        <f>IF(U152="zníž. prenesená",N152,0)</f>
        <v>0</v>
      </c>
      <c r="BI152" s="112">
        <f>IF(U152="nulová",N152,0)</f>
        <v>0</v>
      </c>
      <c r="BJ152" s="18" t="s">
        <v>87</v>
      </c>
      <c r="BK152" s="112">
        <f>ROUND(L152*K152,2)</f>
        <v>0</v>
      </c>
      <c r="BL152" s="18" t="s">
        <v>237</v>
      </c>
      <c r="BM152" s="18" t="s">
        <v>249</v>
      </c>
    </row>
    <row r="153" spans="2:65" s="10" customFormat="1" ht="29.85" customHeight="1">
      <c r="B153" s="154"/>
      <c r="C153" s="155"/>
      <c r="D153" s="164" t="s">
        <v>148</v>
      </c>
      <c r="E153" s="164"/>
      <c r="F153" s="164"/>
      <c r="G153" s="164"/>
      <c r="H153" s="164"/>
      <c r="I153" s="164"/>
      <c r="J153" s="164"/>
      <c r="K153" s="164"/>
      <c r="L153" s="164"/>
      <c r="M153" s="164"/>
      <c r="N153" s="228">
        <f>BK153</f>
        <v>0</v>
      </c>
      <c r="O153" s="229"/>
      <c r="P153" s="229"/>
      <c r="Q153" s="229"/>
      <c r="R153" s="157"/>
      <c r="T153" s="158"/>
      <c r="U153" s="155"/>
      <c r="V153" s="155"/>
      <c r="W153" s="159">
        <f>SUM(W154:W159)</f>
        <v>0</v>
      </c>
      <c r="X153" s="155"/>
      <c r="Y153" s="159">
        <f>SUM(Y154:Y159)</f>
        <v>1.4912999999999999E-2</v>
      </c>
      <c r="Z153" s="155"/>
      <c r="AA153" s="160">
        <f>SUM(AA154:AA159)</f>
        <v>0.11070029000000001</v>
      </c>
      <c r="AR153" s="161" t="s">
        <v>87</v>
      </c>
      <c r="AT153" s="162" t="s">
        <v>74</v>
      </c>
      <c r="AU153" s="162" t="s">
        <v>82</v>
      </c>
      <c r="AY153" s="161" t="s">
        <v>174</v>
      </c>
      <c r="BK153" s="163">
        <f>SUM(BK154:BK159)</f>
        <v>0</v>
      </c>
    </row>
    <row r="154" spans="2:65" s="1" customFormat="1" ht="44.25" customHeight="1">
      <c r="B154" s="136"/>
      <c r="C154" s="165" t="s">
        <v>250</v>
      </c>
      <c r="D154" s="165" t="s">
        <v>175</v>
      </c>
      <c r="E154" s="166" t="s">
        <v>251</v>
      </c>
      <c r="F154" s="239" t="s">
        <v>252</v>
      </c>
      <c r="G154" s="239"/>
      <c r="H154" s="239"/>
      <c r="I154" s="239"/>
      <c r="J154" s="167" t="s">
        <v>198</v>
      </c>
      <c r="K154" s="168">
        <v>9.6069999999999993</v>
      </c>
      <c r="L154" s="240">
        <v>0</v>
      </c>
      <c r="M154" s="240"/>
      <c r="N154" s="241">
        <f t="shared" ref="N154:N159" si="15">ROUND(L154*K154,2)</f>
        <v>0</v>
      </c>
      <c r="O154" s="241"/>
      <c r="P154" s="241"/>
      <c r="Q154" s="241"/>
      <c r="R154" s="139"/>
      <c r="T154" s="169" t="s">
        <v>5</v>
      </c>
      <c r="U154" s="43" t="s">
        <v>42</v>
      </c>
      <c r="V154" s="35"/>
      <c r="W154" s="170">
        <f t="shared" ref="W154:W159" si="16">V154*K154</f>
        <v>0</v>
      </c>
      <c r="X154" s="170">
        <v>0</v>
      </c>
      <c r="Y154" s="170">
        <f t="shared" ref="Y154:Y159" si="17">X154*K154</f>
        <v>0</v>
      </c>
      <c r="Z154" s="170">
        <v>3.47E-3</v>
      </c>
      <c r="AA154" s="171">
        <f t="shared" ref="AA154:AA159" si="18">Z154*K154</f>
        <v>3.3336289999999998E-2</v>
      </c>
      <c r="AR154" s="18" t="s">
        <v>237</v>
      </c>
      <c r="AT154" s="18" t="s">
        <v>175</v>
      </c>
      <c r="AU154" s="18" t="s">
        <v>87</v>
      </c>
      <c r="AY154" s="18" t="s">
        <v>174</v>
      </c>
      <c r="BE154" s="112">
        <f t="shared" ref="BE154:BE159" si="19">IF(U154="základná",N154,0)</f>
        <v>0</v>
      </c>
      <c r="BF154" s="112">
        <f t="shared" ref="BF154:BF159" si="20">IF(U154="znížená",N154,0)</f>
        <v>0</v>
      </c>
      <c r="BG154" s="112">
        <f t="shared" ref="BG154:BG159" si="21">IF(U154="zákl. prenesená",N154,0)</f>
        <v>0</v>
      </c>
      <c r="BH154" s="112">
        <f t="shared" ref="BH154:BH159" si="22">IF(U154="zníž. prenesená",N154,0)</f>
        <v>0</v>
      </c>
      <c r="BI154" s="112">
        <f t="shared" ref="BI154:BI159" si="23">IF(U154="nulová",N154,0)</f>
        <v>0</v>
      </c>
      <c r="BJ154" s="18" t="s">
        <v>87</v>
      </c>
      <c r="BK154" s="112">
        <f t="shared" ref="BK154:BK159" si="24">ROUND(L154*K154,2)</f>
        <v>0</v>
      </c>
      <c r="BL154" s="18" t="s">
        <v>237</v>
      </c>
      <c r="BM154" s="18" t="s">
        <v>253</v>
      </c>
    </row>
    <row r="155" spans="2:65" s="1" customFormat="1" ht="31.5" customHeight="1">
      <c r="B155" s="136"/>
      <c r="C155" s="165" t="s">
        <v>10</v>
      </c>
      <c r="D155" s="165" t="s">
        <v>175</v>
      </c>
      <c r="E155" s="166" t="s">
        <v>254</v>
      </c>
      <c r="F155" s="239" t="s">
        <v>255</v>
      </c>
      <c r="G155" s="239"/>
      <c r="H155" s="239"/>
      <c r="I155" s="239"/>
      <c r="J155" s="167" t="s">
        <v>198</v>
      </c>
      <c r="K155" s="168">
        <v>16.57</v>
      </c>
      <c r="L155" s="240">
        <v>0</v>
      </c>
      <c r="M155" s="240"/>
      <c r="N155" s="241">
        <f t="shared" si="15"/>
        <v>0</v>
      </c>
      <c r="O155" s="241"/>
      <c r="P155" s="241"/>
      <c r="Q155" s="241"/>
      <c r="R155" s="139"/>
      <c r="T155" s="169" t="s">
        <v>5</v>
      </c>
      <c r="U155" s="43" t="s">
        <v>42</v>
      </c>
      <c r="V155" s="35"/>
      <c r="W155" s="170">
        <f t="shared" si="16"/>
        <v>0</v>
      </c>
      <c r="X155" s="170">
        <v>8.9999999999999998E-4</v>
      </c>
      <c r="Y155" s="170">
        <f t="shared" si="17"/>
        <v>1.4912999999999999E-2</v>
      </c>
      <c r="Z155" s="170">
        <v>0</v>
      </c>
      <c r="AA155" s="171">
        <f t="shared" si="18"/>
        <v>0</v>
      </c>
      <c r="AR155" s="18" t="s">
        <v>237</v>
      </c>
      <c r="AT155" s="18" t="s">
        <v>175</v>
      </c>
      <c r="AU155" s="18" t="s">
        <v>87</v>
      </c>
      <c r="AY155" s="18" t="s">
        <v>174</v>
      </c>
      <c r="BE155" s="112">
        <f t="shared" si="19"/>
        <v>0</v>
      </c>
      <c r="BF155" s="112">
        <f t="shared" si="20"/>
        <v>0</v>
      </c>
      <c r="BG155" s="112">
        <f t="shared" si="21"/>
        <v>0</v>
      </c>
      <c r="BH155" s="112">
        <f t="shared" si="22"/>
        <v>0</v>
      </c>
      <c r="BI155" s="112">
        <f t="shared" si="23"/>
        <v>0</v>
      </c>
      <c r="BJ155" s="18" t="s">
        <v>87</v>
      </c>
      <c r="BK155" s="112">
        <f t="shared" si="24"/>
        <v>0</v>
      </c>
      <c r="BL155" s="18" t="s">
        <v>237</v>
      </c>
      <c r="BM155" s="18" t="s">
        <v>256</v>
      </c>
    </row>
    <row r="156" spans="2:65" s="1" customFormat="1" ht="31.5" customHeight="1">
      <c r="B156" s="136"/>
      <c r="C156" s="165" t="s">
        <v>257</v>
      </c>
      <c r="D156" s="165" t="s">
        <v>175</v>
      </c>
      <c r="E156" s="166" t="s">
        <v>258</v>
      </c>
      <c r="F156" s="239" t="s">
        <v>259</v>
      </c>
      <c r="G156" s="239"/>
      <c r="H156" s="239"/>
      <c r="I156" s="239"/>
      <c r="J156" s="167" t="s">
        <v>198</v>
      </c>
      <c r="K156" s="168">
        <v>16.57</v>
      </c>
      <c r="L156" s="240">
        <v>0</v>
      </c>
      <c r="M156" s="240"/>
      <c r="N156" s="241">
        <f t="shared" si="15"/>
        <v>0</v>
      </c>
      <c r="O156" s="241"/>
      <c r="P156" s="241"/>
      <c r="Q156" s="241"/>
      <c r="R156" s="139"/>
      <c r="T156" s="169" t="s">
        <v>5</v>
      </c>
      <c r="U156" s="43" t="s">
        <v>42</v>
      </c>
      <c r="V156" s="35"/>
      <c r="W156" s="170">
        <f t="shared" si="16"/>
        <v>0</v>
      </c>
      <c r="X156" s="170">
        <v>0</v>
      </c>
      <c r="Y156" s="170">
        <f t="shared" si="17"/>
        <v>0</v>
      </c>
      <c r="Z156" s="170">
        <v>1.3500000000000001E-3</v>
      </c>
      <c r="AA156" s="171">
        <f t="shared" si="18"/>
        <v>2.23695E-2</v>
      </c>
      <c r="AR156" s="18" t="s">
        <v>237</v>
      </c>
      <c r="AT156" s="18" t="s">
        <v>175</v>
      </c>
      <c r="AU156" s="18" t="s">
        <v>87</v>
      </c>
      <c r="AY156" s="18" t="s">
        <v>174</v>
      </c>
      <c r="BE156" s="112">
        <f t="shared" si="19"/>
        <v>0</v>
      </c>
      <c r="BF156" s="112">
        <f t="shared" si="20"/>
        <v>0</v>
      </c>
      <c r="BG156" s="112">
        <f t="shared" si="21"/>
        <v>0</v>
      </c>
      <c r="BH156" s="112">
        <f t="shared" si="22"/>
        <v>0</v>
      </c>
      <c r="BI156" s="112">
        <f t="shared" si="23"/>
        <v>0</v>
      </c>
      <c r="BJ156" s="18" t="s">
        <v>87</v>
      </c>
      <c r="BK156" s="112">
        <f t="shared" si="24"/>
        <v>0</v>
      </c>
      <c r="BL156" s="18" t="s">
        <v>237</v>
      </c>
      <c r="BM156" s="18" t="s">
        <v>260</v>
      </c>
    </row>
    <row r="157" spans="2:65" s="1" customFormat="1" ht="31.5" customHeight="1">
      <c r="B157" s="136"/>
      <c r="C157" s="165" t="s">
        <v>261</v>
      </c>
      <c r="D157" s="165" t="s">
        <v>175</v>
      </c>
      <c r="E157" s="166" t="s">
        <v>262</v>
      </c>
      <c r="F157" s="239" t="s">
        <v>263</v>
      </c>
      <c r="G157" s="239"/>
      <c r="H157" s="239"/>
      <c r="I157" s="239"/>
      <c r="J157" s="167" t="s">
        <v>198</v>
      </c>
      <c r="K157" s="168">
        <v>19.213000000000001</v>
      </c>
      <c r="L157" s="240">
        <v>0</v>
      </c>
      <c r="M157" s="240"/>
      <c r="N157" s="241">
        <f t="shared" si="15"/>
        <v>0</v>
      </c>
      <c r="O157" s="241"/>
      <c r="P157" s="241"/>
      <c r="Q157" s="241"/>
      <c r="R157" s="139"/>
      <c r="T157" s="169" t="s">
        <v>5</v>
      </c>
      <c r="U157" s="43" t="s">
        <v>42</v>
      </c>
      <c r="V157" s="35"/>
      <c r="W157" s="170">
        <f t="shared" si="16"/>
        <v>0</v>
      </c>
      <c r="X157" s="170">
        <v>0</v>
      </c>
      <c r="Y157" s="170">
        <f t="shared" si="17"/>
        <v>0</v>
      </c>
      <c r="Z157" s="170">
        <v>2.3E-3</v>
      </c>
      <c r="AA157" s="171">
        <f t="shared" si="18"/>
        <v>4.4189900000000004E-2</v>
      </c>
      <c r="AR157" s="18" t="s">
        <v>237</v>
      </c>
      <c r="AT157" s="18" t="s">
        <v>175</v>
      </c>
      <c r="AU157" s="18" t="s">
        <v>87</v>
      </c>
      <c r="AY157" s="18" t="s">
        <v>174</v>
      </c>
      <c r="BE157" s="112">
        <f t="shared" si="19"/>
        <v>0</v>
      </c>
      <c r="BF157" s="112">
        <f t="shared" si="20"/>
        <v>0</v>
      </c>
      <c r="BG157" s="112">
        <f t="shared" si="21"/>
        <v>0</v>
      </c>
      <c r="BH157" s="112">
        <f t="shared" si="22"/>
        <v>0</v>
      </c>
      <c r="BI157" s="112">
        <f t="shared" si="23"/>
        <v>0</v>
      </c>
      <c r="BJ157" s="18" t="s">
        <v>87</v>
      </c>
      <c r="BK157" s="112">
        <f t="shared" si="24"/>
        <v>0</v>
      </c>
      <c r="BL157" s="18" t="s">
        <v>237</v>
      </c>
      <c r="BM157" s="18" t="s">
        <v>264</v>
      </c>
    </row>
    <row r="158" spans="2:65" s="1" customFormat="1" ht="31.5" customHeight="1">
      <c r="B158" s="136"/>
      <c r="C158" s="165" t="s">
        <v>265</v>
      </c>
      <c r="D158" s="165" t="s">
        <v>175</v>
      </c>
      <c r="E158" s="166" t="s">
        <v>266</v>
      </c>
      <c r="F158" s="239" t="s">
        <v>267</v>
      </c>
      <c r="G158" s="239"/>
      <c r="H158" s="239"/>
      <c r="I158" s="239"/>
      <c r="J158" s="167" t="s">
        <v>198</v>
      </c>
      <c r="K158" s="168">
        <v>3.0350000000000001</v>
      </c>
      <c r="L158" s="240">
        <v>0</v>
      </c>
      <c r="M158" s="240"/>
      <c r="N158" s="241">
        <f t="shared" si="15"/>
        <v>0</v>
      </c>
      <c r="O158" s="241"/>
      <c r="P158" s="241"/>
      <c r="Q158" s="241"/>
      <c r="R158" s="139"/>
      <c r="T158" s="169" t="s">
        <v>5</v>
      </c>
      <c r="U158" s="43" t="s">
        <v>42</v>
      </c>
      <c r="V158" s="35"/>
      <c r="W158" s="170">
        <f t="shared" si="16"/>
        <v>0</v>
      </c>
      <c r="X158" s="170">
        <v>0</v>
      </c>
      <c r="Y158" s="170">
        <f t="shared" si="17"/>
        <v>0</v>
      </c>
      <c r="Z158" s="170">
        <v>3.5599999999999998E-3</v>
      </c>
      <c r="AA158" s="171">
        <f t="shared" si="18"/>
        <v>1.0804599999999999E-2</v>
      </c>
      <c r="AR158" s="18" t="s">
        <v>237</v>
      </c>
      <c r="AT158" s="18" t="s">
        <v>175</v>
      </c>
      <c r="AU158" s="18" t="s">
        <v>87</v>
      </c>
      <c r="AY158" s="18" t="s">
        <v>174</v>
      </c>
      <c r="BE158" s="112">
        <f t="shared" si="19"/>
        <v>0</v>
      </c>
      <c r="BF158" s="112">
        <f t="shared" si="20"/>
        <v>0</v>
      </c>
      <c r="BG158" s="112">
        <f t="shared" si="21"/>
        <v>0</v>
      </c>
      <c r="BH158" s="112">
        <f t="shared" si="22"/>
        <v>0</v>
      </c>
      <c r="BI158" s="112">
        <f t="shared" si="23"/>
        <v>0</v>
      </c>
      <c r="BJ158" s="18" t="s">
        <v>87</v>
      </c>
      <c r="BK158" s="112">
        <f t="shared" si="24"/>
        <v>0</v>
      </c>
      <c r="BL158" s="18" t="s">
        <v>237</v>
      </c>
      <c r="BM158" s="18" t="s">
        <v>268</v>
      </c>
    </row>
    <row r="159" spans="2:65" s="1" customFormat="1" ht="31.5" customHeight="1">
      <c r="B159" s="136"/>
      <c r="C159" s="165" t="s">
        <v>269</v>
      </c>
      <c r="D159" s="165" t="s">
        <v>175</v>
      </c>
      <c r="E159" s="166" t="s">
        <v>270</v>
      </c>
      <c r="F159" s="239" t="s">
        <v>271</v>
      </c>
      <c r="G159" s="239"/>
      <c r="H159" s="239"/>
      <c r="I159" s="239"/>
      <c r="J159" s="167" t="s">
        <v>223</v>
      </c>
      <c r="K159" s="168">
        <v>1.4999999999999999E-2</v>
      </c>
      <c r="L159" s="240">
        <v>0</v>
      </c>
      <c r="M159" s="240"/>
      <c r="N159" s="241">
        <f t="shared" si="15"/>
        <v>0</v>
      </c>
      <c r="O159" s="241"/>
      <c r="P159" s="241"/>
      <c r="Q159" s="241"/>
      <c r="R159" s="139"/>
      <c r="T159" s="169" t="s">
        <v>5</v>
      </c>
      <c r="U159" s="43" t="s">
        <v>42</v>
      </c>
      <c r="V159" s="35"/>
      <c r="W159" s="170">
        <f t="shared" si="16"/>
        <v>0</v>
      </c>
      <c r="X159" s="170">
        <v>0</v>
      </c>
      <c r="Y159" s="170">
        <f t="shared" si="17"/>
        <v>0</v>
      </c>
      <c r="Z159" s="170">
        <v>0</v>
      </c>
      <c r="AA159" s="171">
        <f t="shared" si="18"/>
        <v>0</v>
      </c>
      <c r="AR159" s="18" t="s">
        <v>237</v>
      </c>
      <c r="AT159" s="18" t="s">
        <v>175</v>
      </c>
      <c r="AU159" s="18" t="s">
        <v>87</v>
      </c>
      <c r="AY159" s="18" t="s">
        <v>174</v>
      </c>
      <c r="BE159" s="112">
        <f t="shared" si="19"/>
        <v>0</v>
      </c>
      <c r="BF159" s="112">
        <f t="shared" si="20"/>
        <v>0</v>
      </c>
      <c r="BG159" s="112">
        <f t="shared" si="21"/>
        <v>0</v>
      </c>
      <c r="BH159" s="112">
        <f t="shared" si="22"/>
        <v>0</v>
      </c>
      <c r="BI159" s="112">
        <f t="shared" si="23"/>
        <v>0</v>
      </c>
      <c r="BJ159" s="18" t="s">
        <v>87</v>
      </c>
      <c r="BK159" s="112">
        <f t="shared" si="24"/>
        <v>0</v>
      </c>
      <c r="BL159" s="18" t="s">
        <v>237</v>
      </c>
      <c r="BM159" s="18" t="s">
        <v>272</v>
      </c>
    </row>
    <row r="160" spans="2:65" s="10" customFormat="1" ht="29.85" customHeight="1">
      <c r="B160" s="154"/>
      <c r="C160" s="155"/>
      <c r="D160" s="164" t="s">
        <v>149</v>
      </c>
      <c r="E160" s="164"/>
      <c r="F160" s="164"/>
      <c r="G160" s="164"/>
      <c r="H160" s="164"/>
      <c r="I160" s="164"/>
      <c r="J160" s="164"/>
      <c r="K160" s="164"/>
      <c r="L160" s="164"/>
      <c r="M160" s="164"/>
      <c r="N160" s="228">
        <f>BK160</f>
        <v>0</v>
      </c>
      <c r="O160" s="229"/>
      <c r="P160" s="229"/>
      <c r="Q160" s="229"/>
      <c r="R160" s="157"/>
      <c r="T160" s="158"/>
      <c r="U160" s="155"/>
      <c r="V160" s="155"/>
      <c r="W160" s="159">
        <f>SUM(W161:W162)</f>
        <v>0</v>
      </c>
      <c r="X160" s="155"/>
      <c r="Y160" s="159">
        <f>SUM(Y161:Y162)</f>
        <v>4.4813599999999995E-2</v>
      </c>
      <c r="Z160" s="155"/>
      <c r="AA160" s="160">
        <f>SUM(AA161:AA162)</f>
        <v>0</v>
      </c>
      <c r="AR160" s="161" t="s">
        <v>87</v>
      </c>
      <c r="AT160" s="162" t="s">
        <v>74</v>
      </c>
      <c r="AU160" s="162" t="s">
        <v>82</v>
      </c>
      <c r="AY160" s="161" t="s">
        <v>174</v>
      </c>
      <c r="BK160" s="163">
        <f>SUM(BK161:BK162)</f>
        <v>0</v>
      </c>
    </row>
    <row r="161" spans="2:65" s="1" customFormat="1" ht="22.5" customHeight="1">
      <c r="B161" s="136"/>
      <c r="C161" s="165" t="s">
        <v>273</v>
      </c>
      <c r="D161" s="165" t="s">
        <v>175</v>
      </c>
      <c r="E161" s="166" t="s">
        <v>274</v>
      </c>
      <c r="F161" s="239" t="s">
        <v>275</v>
      </c>
      <c r="G161" s="239"/>
      <c r="H161" s="239"/>
      <c r="I161" s="239"/>
      <c r="J161" s="167" t="s">
        <v>198</v>
      </c>
      <c r="K161" s="168">
        <v>4.5199999999999996</v>
      </c>
      <c r="L161" s="240">
        <v>0</v>
      </c>
      <c r="M161" s="240"/>
      <c r="N161" s="241">
        <f>ROUND(L161*K161,2)</f>
        <v>0</v>
      </c>
      <c r="O161" s="241"/>
      <c r="P161" s="241"/>
      <c r="Q161" s="241"/>
      <c r="R161" s="139"/>
      <c r="T161" s="169" t="s">
        <v>5</v>
      </c>
      <c r="U161" s="43" t="s">
        <v>42</v>
      </c>
      <c r="V161" s="35"/>
      <c r="W161" s="170">
        <f>V161*K161</f>
        <v>0</v>
      </c>
      <c r="X161" s="170">
        <v>1.8000000000000001E-4</v>
      </c>
      <c r="Y161" s="170">
        <f>X161*K161</f>
        <v>8.1359999999999994E-4</v>
      </c>
      <c r="Z161" s="170">
        <v>0</v>
      </c>
      <c r="AA161" s="171">
        <f>Z161*K161</f>
        <v>0</v>
      </c>
      <c r="AR161" s="18" t="s">
        <v>237</v>
      </c>
      <c r="AT161" s="18" t="s">
        <v>175</v>
      </c>
      <c r="AU161" s="18" t="s">
        <v>87</v>
      </c>
      <c r="AY161" s="18" t="s">
        <v>174</v>
      </c>
      <c r="BE161" s="112">
        <f>IF(U161="základná",N161,0)</f>
        <v>0</v>
      </c>
      <c r="BF161" s="112">
        <f>IF(U161="znížená",N161,0)</f>
        <v>0</v>
      </c>
      <c r="BG161" s="112">
        <f>IF(U161="zákl. prenesená",N161,0)</f>
        <v>0</v>
      </c>
      <c r="BH161" s="112">
        <f>IF(U161="zníž. prenesená",N161,0)</f>
        <v>0</v>
      </c>
      <c r="BI161" s="112">
        <f>IF(U161="nulová",N161,0)</f>
        <v>0</v>
      </c>
      <c r="BJ161" s="18" t="s">
        <v>87</v>
      </c>
      <c r="BK161" s="112">
        <f>ROUND(L161*K161,2)</f>
        <v>0</v>
      </c>
      <c r="BL161" s="18" t="s">
        <v>237</v>
      </c>
      <c r="BM161" s="18" t="s">
        <v>276</v>
      </c>
    </row>
    <row r="162" spans="2:65" s="1" customFormat="1" ht="31.5" customHeight="1">
      <c r="B162" s="136"/>
      <c r="C162" s="172" t="s">
        <v>277</v>
      </c>
      <c r="D162" s="172" t="s">
        <v>278</v>
      </c>
      <c r="E162" s="173" t="s">
        <v>279</v>
      </c>
      <c r="F162" s="242" t="s">
        <v>280</v>
      </c>
      <c r="G162" s="242"/>
      <c r="H162" s="242"/>
      <c r="I162" s="242"/>
      <c r="J162" s="174" t="s">
        <v>281</v>
      </c>
      <c r="K162" s="175">
        <v>2</v>
      </c>
      <c r="L162" s="243">
        <v>0</v>
      </c>
      <c r="M162" s="243"/>
      <c r="N162" s="244">
        <f>ROUND(L162*K162,2)</f>
        <v>0</v>
      </c>
      <c r="O162" s="241"/>
      <c r="P162" s="241"/>
      <c r="Q162" s="241"/>
      <c r="R162" s="139"/>
      <c r="T162" s="169" t="s">
        <v>5</v>
      </c>
      <c r="U162" s="43" t="s">
        <v>42</v>
      </c>
      <c r="V162" s="35"/>
      <c r="W162" s="170">
        <f>V162*K162</f>
        <v>0</v>
      </c>
      <c r="X162" s="170">
        <v>2.1999999999999999E-2</v>
      </c>
      <c r="Y162" s="170">
        <f>X162*K162</f>
        <v>4.3999999999999997E-2</v>
      </c>
      <c r="Z162" s="170">
        <v>0</v>
      </c>
      <c r="AA162" s="171">
        <f>Z162*K162</f>
        <v>0</v>
      </c>
      <c r="AR162" s="18" t="s">
        <v>282</v>
      </c>
      <c r="AT162" s="18" t="s">
        <v>278</v>
      </c>
      <c r="AU162" s="18" t="s">
        <v>87</v>
      </c>
      <c r="AY162" s="18" t="s">
        <v>174</v>
      </c>
      <c r="BE162" s="112">
        <f>IF(U162="základná",N162,0)</f>
        <v>0</v>
      </c>
      <c r="BF162" s="112">
        <f>IF(U162="znížená",N162,0)</f>
        <v>0</v>
      </c>
      <c r="BG162" s="112">
        <f>IF(U162="zákl. prenesená",N162,0)</f>
        <v>0</v>
      </c>
      <c r="BH162" s="112">
        <f>IF(U162="zníž. prenesená",N162,0)</f>
        <v>0</v>
      </c>
      <c r="BI162" s="112">
        <f>IF(U162="nulová",N162,0)</f>
        <v>0</v>
      </c>
      <c r="BJ162" s="18" t="s">
        <v>87</v>
      </c>
      <c r="BK162" s="112">
        <f>ROUND(L162*K162,2)</f>
        <v>0</v>
      </c>
      <c r="BL162" s="18" t="s">
        <v>237</v>
      </c>
      <c r="BM162" s="18" t="s">
        <v>283</v>
      </c>
    </row>
    <row r="163" spans="2:65" s="10" customFormat="1" ht="29.85" customHeight="1">
      <c r="B163" s="154"/>
      <c r="C163" s="155"/>
      <c r="D163" s="164" t="s">
        <v>150</v>
      </c>
      <c r="E163" s="164"/>
      <c r="F163" s="164"/>
      <c r="G163" s="164"/>
      <c r="H163" s="164"/>
      <c r="I163" s="164"/>
      <c r="J163" s="164"/>
      <c r="K163" s="164"/>
      <c r="L163" s="164"/>
      <c r="M163" s="164"/>
      <c r="N163" s="228">
        <f>BK163</f>
        <v>0</v>
      </c>
      <c r="O163" s="229"/>
      <c r="P163" s="229"/>
      <c r="Q163" s="229"/>
      <c r="R163" s="157"/>
      <c r="T163" s="158"/>
      <c r="U163" s="155"/>
      <c r="V163" s="155"/>
      <c r="W163" s="159">
        <f>W164</f>
        <v>0</v>
      </c>
      <c r="X163" s="155"/>
      <c r="Y163" s="159">
        <f>Y164</f>
        <v>0</v>
      </c>
      <c r="Z163" s="155"/>
      <c r="AA163" s="160">
        <f>AA164</f>
        <v>0.322994</v>
      </c>
      <c r="AR163" s="161" t="s">
        <v>87</v>
      </c>
      <c r="AT163" s="162" t="s">
        <v>74</v>
      </c>
      <c r="AU163" s="162" t="s">
        <v>82</v>
      </c>
      <c r="AY163" s="161" t="s">
        <v>174</v>
      </c>
      <c r="BK163" s="163">
        <f>BK164</f>
        <v>0</v>
      </c>
    </row>
    <row r="164" spans="2:65" s="1" customFormat="1" ht="31.5" customHeight="1">
      <c r="B164" s="136"/>
      <c r="C164" s="165" t="s">
        <v>284</v>
      </c>
      <c r="D164" s="165" t="s">
        <v>175</v>
      </c>
      <c r="E164" s="166" t="s">
        <v>285</v>
      </c>
      <c r="F164" s="239" t="s">
        <v>286</v>
      </c>
      <c r="G164" s="239"/>
      <c r="H164" s="239"/>
      <c r="I164" s="239"/>
      <c r="J164" s="167" t="s">
        <v>178</v>
      </c>
      <c r="K164" s="168">
        <v>46.142000000000003</v>
      </c>
      <c r="L164" s="240">
        <v>0</v>
      </c>
      <c r="M164" s="240"/>
      <c r="N164" s="241">
        <f>ROUND(L164*K164,2)</f>
        <v>0</v>
      </c>
      <c r="O164" s="241"/>
      <c r="P164" s="241"/>
      <c r="Q164" s="241"/>
      <c r="R164" s="139"/>
      <c r="T164" s="169" t="s">
        <v>5</v>
      </c>
      <c r="U164" s="43" t="s">
        <v>42</v>
      </c>
      <c r="V164" s="35"/>
      <c r="W164" s="170">
        <f>V164*K164</f>
        <v>0</v>
      </c>
      <c r="X164" s="170">
        <v>0</v>
      </c>
      <c r="Y164" s="170">
        <f>X164*K164</f>
        <v>0</v>
      </c>
      <c r="Z164" s="170">
        <v>7.0000000000000001E-3</v>
      </c>
      <c r="AA164" s="171">
        <f>Z164*K164</f>
        <v>0.322994</v>
      </c>
      <c r="AR164" s="18" t="s">
        <v>237</v>
      </c>
      <c r="AT164" s="18" t="s">
        <v>175</v>
      </c>
      <c r="AU164" s="18" t="s">
        <v>87</v>
      </c>
      <c r="AY164" s="18" t="s">
        <v>174</v>
      </c>
      <c r="BE164" s="112">
        <f>IF(U164="základná",N164,0)</f>
        <v>0</v>
      </c>
      <c r="BF164" s="112">
        <f>IF(U164="znížená",N164,0)</f>
        <v>0</v>
      </c>
      <c r="BG164" s="112">
        <f>IF(U164="zákl. prenesená",N164,0)</f>
        <v>0</v>
      </c>
      <c r="BH164" s="112">
        <f>IF(U164="zníž. prenesená",N164,0)</f>
        <v>0</v>
      </c>
      <c r="BI164" s="112">
        <f>IF(U164="nulová",N164,0)</f>
        <v>0</v>
      </c>
      <c r="BJ164" s="18" t="s">
        <v>87</v>
      </c>
      <c r="BK164" s="112">
        <f>ROUND(L164*K164,2)</f>
        <v>0</v>
      </c>
      <c r="BL164" s="18" t="s">
        <v>237</v>
      </c>
      <c r="BM164" s="18" t="s">
        <v>287</v>
      </c>
    </row>
    <row r="165" spans="2:65" s="1" customFormat="1" ht="49.95" customHeight="1">
      <c r="B165" s="34"/>
      <c r="C165" s="35"/>
      <c r="D165" s="156" t="s">
        <v>288</v>
      </c>
      <c r="E165" s="35"/>
      <c r="F165" s="35"/>
      <c r="G165" s="35"/>
      <c r="H165" s="35"/>
      <c r="I165" s="35"/>
      <c r="J165" s="35"/>
      <c r="K165" s="35"/>
      <c r="L165" s="35"/>
      <c r="M165" s="35"/>
      <c r="N165" s="230">
        <f>BK165</f>
        <v>0</v>
      </c>
      <c r="O165" s="231"/>
      <c r="P165" s="231"/>
      <c r="Q165" s="231"/>
      <c r="R165" s="36"/>
      <c r="T165" s="176"/>
      <c r="U165" s="55"/>
      <c r="V165" s="55"/>
      <c r="W165" s="55"/>
      <c r="X165" s="55"/>
      <c r="Y165" s="55"/>
      <c r="Z165" s="55"/>
      <c r="AA165" s="57"/>
      <c r="AT165" s="18" t="s">
        <v>74</v>
      </c>
      <c r="AU165" s="18" t="s">
        <v>75</v>
      </c>
      <c r="AY165" s="18" t="s">
        <v>289</v>
      </c>
      <c r="BK165" s="112">
        <v>0</v>
      </c>
    </row>
    <row r="166" spans="2:65" s="1" customFormat="1" ht="6.9" customHeight="1">
      <c r="B166" s="58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60"/>
    </row>
  </sheetData>
  <mergeCells count="168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D106:H106"/>
    <mergeCell ref="N106:Q106"/>
    <mergeCell ref="N107:Q107"/>
    <mergeCell ref="L109:Q109"/>
    <mergeCell ref="C115:Q115"/>
    <mergeCell ref="F117:P117"/>
    <mergeCell ref="F118:P118"/>
    <mergeCell ref="F119:P119"/>
    <mergeCell ref="M121:P121"/>
    <mergeCell ref="M123:Q123"/>
    <mergeCell ref="M124:Q124"/>
    <mergeCell ref="F126:I126"/>
    <mergeCell ref="L126:M126"/>
    <mergeCell ref="N126:Q126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7:I147"/>
    <mergeCell ref="L147:M147"/>
    <mergeCell ref="N147:Q147"/>
    <mergeCell ref="F150:I150"/>
    <mergeCell ref="L150:M150"/>
    <mergeCell ref="N150:Q150"/>
    <mergeCell ref="F152:I152"/>
    <mergeCell ref="L152:M152"/>
    <mergeCell ref="N152:Q152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N160:Q160"/>
    <mergeCell ref="N163:Q163"/>
    <mergeCell ref="N165:Q165"/>
    <mergeCell ref="H1:K1"/>
    <mergeCell ref="S2:AC2"/>
    <mergeCell ref="N127:Q127"/>
    <mergeCell ref="N128:Q128"/>
    <mergeCell ref="N129:Q129"/>
    <mergeCell ref="N135:Q135"/>
    <mergeCell ref="N146:Q146"/>
    <mergeCell ref="N148:Q148"/>
    <mergeCell ref="N149:Q149"/>
    <mergeCell ref="N151:Q151"/>
    <mergeCell ref="N153:Q153"/>
    <mergeCell ref="F161:I161"/>
    <mergeCell ref="L161:M161"/>
    <mergeCell ref="N161:Q161"/>
    <mergeCell ref="F162:I162"/>
    <mergeCell ref="L162:M162"/>
    <mergeCell ref="N162:Q162"/>
    <mergeCell ref="F164:I164"/>
    <mergeCell ref="L164:M164"/>
    <mergeCell ref="N164:Q164"/>
    <mergeCell ref="F157:I157"/>
  </mergeCells>
  <hyperlinks>
    <hyperlink ref="F1:G1" location="C2" display="1) Krycí list rozpočtu" xr:uid="{00000000-0004-0000-0100-000000000000}"/>
    <hyperlink ref="H1:K1" location="C87" display="2) Rekapitulácia rozpočtu" xr:uid="{00000000-0004-0000-0100-000001000000}"/>
    <hyperlink ref="L1" location="C126" display="3) Rozpočet" xr:uid="{00000000-0004-0000-0100-000002000000}"/>
    <hyperlink ref="S1:T1" location="'Rekapitulácia stavby'!C2" display="Rekapitulácia stavby" xr:uid="{00000000-0004-0000-01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153"/>
  <sheetViews>
    <sheetView showGridLines="0" workbookViewId="0">
      <pane ySplit="1" topLeftCell="A15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20"/>
      <c r="B1" s="12"/>
      <c r="C1" s="12"/>
      <c r="D1" s="13" t="s">
        <v>1</v>
      </c>
      <c r="E1" s="12"/>
      <c r="F1" s="14" t="s">
        <v>125</v>
      </c>
      <c r="G1" s="14"/>
      <c r="H1" s="232" t="s">
        <v>126</v>
      </c>
      <c r="I1" s="232"/>
      <c r="J1" s="232"/>
      <c r="K1" s="232"/>
      <c r="L1" s="14" t="s">
        <v>127</v>
      </c>
      <c r="M1" s="12"/>
      <c r="N1" s="12"/>
      <c r="O1" s="13" t="s">
        <v>128</v>
      </c>
      <c r="P1" s="12"/>
      <c r="Q1" s="12"/>
      <c r="R1" s="12"/>
      <c r="S1" s="14" t="s">
        <v>129</v>
      </c>
      <c r="T1" s="14"/>
      <c r="U1" s="120"/>
      <c r="V1" s="12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" customHeight="1">
      <c r="C2" s="215" t="s">
        <v>7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S2" s="180" t="s">
        <v>8</v>
      </c>
      <c r="T2" s="181"/>
      <c r="U2" s="181"/>
      <c r="V2" s="181"/>
      <c r="W2" s="181"/>
      <c r="X2" s="181"/>
      <c r="Y2" s="181"/>
      <c r="Z2" s="181"/>
      <c r="AA2" s="181"/>
      <c r="AB2" s="181"/>
      <c r="AC2" s="181"/>
      <c r="AT2" s="18" t="s">
        <v>91</v>
      </c>
    </row>
    <row r="3" spans="1:6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75</v>
      </c>
    </row>
    <row r="4" spans="1:66" ht="36.9" customHeight="1">
      <c r="B4" s="22"/>
      <c r="C4" s="205" t="s">
        <v>130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3"/>
      <c r="T4" s="24" t="s">
        <v>12</v>
      </c>
      <c r="AT4" s="18" t="s">
        <v>6</v>
      </c>
    </row>
    <row r="5" spans="1:66" ht="6.9" customHeight="1">
      <c r="B5" s="2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3"/>
    </row>
    <row r="6" spans="1:66" ht="25.35" customHeight="1">
      <c r="B6" s="22"/>
      <c r="C6" s="26"/>
      <c r="D6" s="30" t="s">
        <v>18</v>
      </c>
      <c r="E6" s="26"/>
      <c r="F6" s="245" t="str">
        <f>'Rekapitulácia stavby'!K6</f>
        <v>Rozšírenie materskej školy - Jakubovany</v>
      </c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6"/>
      <c r="R6" s="23"/>
    </row>
    <row r="7" spans="1:66" ht="25.35" customHeight="1">
      <c r="B7" s="22"/>
      <c r="C7" s="26"/>
      <c r="D7" s="30" t="s">
        <v>131</v>
      </c>
      <c r="E7" s="26"/>
      <c r="F7" s="245" t="s">
        <v>132</v>
      </c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6"/>
      <c r="R7" s="23"/>
    </row>
    <row r="8" spans="1:66" s="1" customFormat="1" ht="32.85" customHeight="1">
      <c r="B8" s="34"/>
      <c r="C8" s="35"/>
      <c r="D8" s="29" t="s">
        <v>133</v>
      </c>
      <c r="E8" s="35"/>
      <c r="F8" s="221" t="s">
        <v>290</v>
      </c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35"/>
      <c r="R8" s="36"/>
    </row>
    <row r="9" spans="1:66" s="1" customFormat="1" ht="14.4" customHeight="1">
      <c r="B9" s="34"/>
      <c r="C9" s="35"/>
      <c r="D9" s="30" t="s">
        <v>20</v>
      </c>
      <c r="E9" s="35"/>
      <c r="F9" s="28" t="s">
        <v>5</v>
      </c>
      <c r="G9" s="35"/>
      <c r="H9" s="35"/>
      <c r="I9" s="35"/>
      <c r="J9" s="35"/>
      <c r="K9" s="35"/>
      <c r="L9" s="35"/>
      <c r="M9" s="30" t="s">
        <v>21</v>
      </c>
      <c r="N9" s="35"/>
      <c r="O9" s="28" t="s">
        <v>5</v>
      </c>
      <c r="P9" s="35"/>
      <c r="Q9" s="35"/>
      <c r="R9" s="36"/>
    </row>
    <row r="10" spans="1:66" s="1" customFormat="1" ht="14.4" customHeight="1">
      <c r="B10" s="34"/>
      <c r="C10" s="35"/>
      <c r="D10" s="30" t="s">
        <v>22</v>
      </c>
      <c r="E10" s="35"/>
      <c r="F10" s="28" t="s">
        <v>34</v>
      </c>
      <c r="G10" s="35"/>
      <c r="H10" s="35"/>
      <c r="I10" s="35"/>
      <c r="J10" s="35"/>
      <c r="K10" s="35"/>
      <c r="L10" s="35"/>
      <c r="M10" s="30" t="s">
        <v>24</v>
      </c>
      <c r="N10" s="35"/>
      <c r="O10" s="264">
        <f>'Rekapitulácia stavby'!AN8</f>
        <v>42926</v>
      </c>
      <c r="P10" s="214"/>
      <c r="Q10" s="35"/>
      <c r="R10" s="36"/>
    </row>
    <row r="11" spans="1:66" s="1" customFormat="1" ht="10.95" customHeight="1"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6"/>
    </row>
    <row r="12" spans="1:66" s="1" customFormat="1" ht="14.4" customHeight="1">
      <c r="B12" s="34"/>
      <c r="C12" s="35"/>
      <c r="D12" s="30" t="s">
        <v>25</v>
      </c>
      <c r="E12" s="35"/>
      <c r="F12" s="35"/>
      <c r="G12" s="35"/>
      <c r="H12" s="35"/>
      <c r="I12" s="35"/>
      <c r="J12" s="35"/>
      <c r="K12" s="35"/>
      <c r="L12" s="35"/>
      <c r="M12" s="30" t="s">
        <v>26</v>
      </c>
      <c r="N12" s="35"/>
      <c r="O12" s="219" t="str">
        <f>IF('Rekapitulácia stavby'!AN10="","",'Rekapitulácia stavby'!AN10)</f>
        <v/>
      </c>
      <c r="P12" s="219"/>
      <c r="Q12" s="35"/>
      <c r="R12" s="36"/>
    </row>
    <row r="13" spans="1:66" s="1" customFormat="1" ht="18" customHeight="1">
      <c r="B13" s="34"/>
      <c r="C13" s="35"/>
      <c r="D13" s="35"/>
      <c r="E13" s="28" t="str">
        <f>IF('Rekapitulácia stavby'!E11="","",'Rekapitulácia stavby'!E11)</f>
        <v>obec Jakubovany</v>
      </c>
      <c r="F13" s="35"/>
      <c r="G13" s="35"/>
      <c r="H13" s="35"/>
      <c r="I13" s="35"/>
      <c r="J13" s="35"/>
      <c r="K13" s="35"/>
      <c r="L13" s="35"/>
      <c r="M13" s="30" t="s">
        <v>28</v>
      </c>
      <c r="N13" s="35"/>
      <c r="O13" s="219" t="str">
        <f>IF('Rekapitulácia stavby'!AN11="","",'Rekapitulácia stavby'!AN11)</f>
        <v/>
      </c>
      <c r="P13" s="219"/>
      <c r="Q13" s="35"/>
      <c r="R13" s="36"/>
    </row>
    <row r="14" spans="1:66" s="1" customFormat="1" ht="6.9" customHeight="1"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</row>
    <row r="15" spans="1:66" s="1" customFormat="1" ht="14.4" customHeight="1">
      <c r="B15" s="34"/>
      <c r="C15" s="35"/>
      <c r="D15" s="30" t="s">
        <v>29</v>
      </c>
      <c r="E15" s="35"/>
      <c r="F15" s="35"/>
      <c r="G15" s="35"/>
      <c r="H15" s="35"/>
      <c r="I15" s="35"/>
      <c r="J15" s="35"/>
      <c r="K15" s="35"/>
      <c r="L15" s="35"/>
      <c r="M15" s="30" t="s">
        <v>26</v>
      </c>
      <c r="N15" s="35"/>
      <c r="O15" s="262" t="str">
        <f>IF('Rekapitulácia stavby'!AN13="","",'Rekapitulácia stavby'!AN13)</f>
        <v>.</v>
      </c>
      <c r="P15" s="219"/>
      <c r="Q15" s="35"/>
      <c r="R15" s="36"/>
    </row>
    <row r="16" spans="1:66" s="1" customFormat="1" ht="18" customHeight="1">
      <c r="B16" s="34"/>
      <c r="C16" s="35"/>
      <c r="D16" s="35"/>
      <c r="E16" s="262" t="str">
        <f>IF('Rekapitulácia stavby'!E14="","",'Rekapitulácia stavby'!E14)</f>
        <v>.</v>
      </c>
      <c r="F16" s="263"/>
      <c r="G16" s="263"/>
      <c r="H16" s="263"/>
      <c r="I16" s="263"/>
      <c r="J16" s="263"/>
      <c r="K16" s="263"/>
      <c r="L16" s="263"/>
      <c r="M16" s="30" t="s">
        <v>28</v>
      </c>
      <c r="N16" s="35"/>
      <c r="O16" s="262" t="str">
        <f>IF('Rekapitulácia stavby'!AN14="","",'Rekapitulácia stavby'!AN14)</f>
        <v>.</v>
      </c>
      <c r="P16" s="219"/>
      <c r="Q16" s="35"/>
      <c r="R16" s="36"/>
    </row>
    <row r="17" spans="2:18" s="1" customFormat="1" ht="6.9" customHeight="1"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6"/>
    </row>
    <row r="18" spans="2:18" s="1" customFormat="1" ht="14.4" customHeight="1">
      <c r="B18" s="34"/>
      <c r="C18" s="35"/>
      <c r="D18" s="30" t="s">
        <v>30</v>
      </c>
      <c r="E18" s="35"/>
      <c r="F18" s="35"/>
      <c r="G18" s="35"/>
      <c r="H18" s="35"/>
      <c r="I18" s="35"/>
      <c r="J18" s="35"/>
      <c r="K18" s="35"/>
      <c r="L18" s="35"/>
      <c r="M18" s="30" t="s">
        <v>26</v>
      </c>
      <c r="N18" s="35"/>
      <c r="O18" s="219" t="str">
        <f>IF('Rekapitulácia stavby'!AN16="","",'Rekapitulácia stavby'!AN16)</f>
        <v/>
      </c>
      <c r="P18" s="219"/>
      <c r="Q18" s="35"/>
      <c r="R18" s="36"/>
    </row>
    <row r="19" spans="2:18" s="1" customFormat="1" ht="18" customHeight="1">
      <c r="B19" s="34"/>
      <c r="C19" s="35"/>
      <c r="D19" s="35"/>
      <c r="E19" s="28" t="str">
        <f>IF('Rekapitulácia stavby'!E17="","",'Rekapitulácia stavby'!E17)</f>
        <v>aut.Ing.Peter Jurica</v>
      </c>
      <c r="F19" s="35"/>
      <c r="G19" s="35"/>
      <c r="H19" s="35"/>
      <c r="I19" s="35"/>
      <c r="J19" s="35"/>
      <c r="K19" s="35"/>
      <c r="L19" s="35"/>
      <c r="M19" s="30" t="s">
        <v>28</v>
      </c>
      <c r="N19" s="35"/>
      <c r="O19" s="219" t="str">
        <f>IF('Rekapitulácia stavby'!AN17="","",'Rekapitulácia stavby'!AN17)</f>
        <v/>
      </c>
      <c r="P19" s="219"/>
      <c r="Q19" s="35"/>
      <c r="R19" s="36"/>
    </row>
    <row r="20" spans="2:18" s="1" customFormat="1" ht="6.9" customHeight="1"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6"/>
    </row>
    <row r="21" spans="2:18" s="1" customFormat="1" ht="14.4" customHeight="1">
      <c r="B21" s="34"/>
      <c r="C21" s="35"/>
      <c r="D21" s="30" t="s">
        <v>33</v>
      </c>
      <c r="E21" s="35"/>
      <c r="F21" s="35"/>
      <c r="G21" s="35"/>
      <c r="H21" s="35"/>
      <c r="I21" s="35"/>
      <c r="J21" s="35"/>
      <c r="K21" s="35"/>
      <c r="L21" s="35"/>
      <c r="M21" s="30" t="s">
        <v>26</v>
      </c>
      <c r="N21" s="35"/>
      <c r="O21" s="219" t="str">
        <f>IF('Rekapitulácia stavby'!AN19="","",'Rekapitulácia stavby'!AN19)</f>
        <v/>
      </c>
      <c r="P21" s="219"/>
      <c r="Q21" s="35"/>
      <c r="R21" s="36"/>
    </row>
    <row r="22" spans="2:18" s="1" customFormat="1" ht="18" customHeight="1">
      <c r="B22" s="34"/>
      <c r="C22" s="35"/>
      <c r="D22" s="35"/>
      <c r="E22" s="28" t="str">
        <f>IF('Rekapitulácia stavby'!E20="","",'Rekapitulácia stavby'!E20)</f>
        <v xml:space="preserve"> </v>
      </c>
      <c r="F22" s="35"/>
      <c r="G22" s="35"/>
      <c r="H22" s="35"/>
      <c r="I22" s="35"/>
      <c r="J22" s="35"/>
      <c r="K22" s="35"/>
      <c r="L22" s="35"/>
      <c r="M22" s="30" t="s">
        <v>28</v>
      </c>
      <c r="N22" s="35"/>
      <c r="O22" s="219" t="str">
        <f>IF('Rekapitulácia stavby'!AN20="","",'Rekapitulácia stavby'!AN20)</f>
        <v/>
      </c>
      <c r="P22" s="219"/>
      <c r="Q22" s="35"/>
      <c r="R22" s="36"/>
    </row>
    <row r="23" spans="2:18" s="1" customFormat="1" ht="6.9" customHeight="1"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4.4" customHeight="1">
      <c r="B24" s="34"/>
      <c r="C24" s="35"/>
      <c r="D24" s="30" t="s">
        <v>35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1" customFormat="1" ht="22.5" customHeight="1">
      <c r="B25" s="34"/>
      <c r="C25" s="35"/>
      <c r="D25" s="35"/>
      <c r="E25" s="224" t="s">
        <v>5</v>
      </c>
      <c r="F25" s="224"/>
      <c r="G25" s="224"/>
      <c r="H25" s="224"/>
      <c r="I25" s="224"/>
      <c r="J25" s="224"/>
      <c r="K25" s="224"/>
      <c r="L25" s="224"/>
      <c r="M25" s="35"/>
      <c r="N25" s="35"/>
      <c r="O25" s="35"/>
      <c r="P25" s="35"/>
      <c r="Q25" s="35"/>
      <c r="R25" s="36"/>
    </row>
    <row r="26" spans="2:18" s="1" customFormat="1" ht="6.9" customHeight="1"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6"/>
    </row>
    <row r="27" spans="2:18" s="1" customFormat="1" ht="6.9" customHeight="1">
      <c r="B27" s="34"/>
      <c r="C27" s="35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35"/>
      <c r="R27" s="36"/>
    </row>
    <row r="28" spans="2:18" s="1" customFormat="1" ht="14.4" customHeight="1">
      <c r="B28" s="34"/>
      <c r="C28" s="35"/>
      <c r="D28" s="121" t="s">
        <v>135</v>
      </c>
      <c r="E28" s="35"/>
      <c r="F28" s="35"/>
      <c r="G28" s="35"/>
      <c r="H28" s="35"/>
      <c r="I28" s="35"/>
      <c r="J28" s="35"/>
      <c r="K28" s="35"/>
      <c r="L28" s="35"/>
      <c r="M28" s="225">
        <f>N89</f>
        <v>0</v>
      </c>
      <c r="N28" s="225"/>
      <c r="O28" s="225"/>
      <c r="P28" s="225"/>
      <c r="Q28" s="35"/>
      <c r="R28" s="36"/>
    </row>
    <row r="29" spans="2:18" s="1" customFormat="1" ht="14.4" customHeight="1">
      <c r="B29" s="34"/>
      <c r="C29" s="35"/>
      <c r="D29" s="33" t="s">
        <v>119</v>
      </c>
      <c r="E29" s="35"/>
      <c r="F29" s="35"/>
      <c r="G29" s="35"/>
      <c r="H29" s="35"/>
      <c r="I29" s="35"/>
      <c r="J29" s="35"/>
      <c r="K29" s="35"/>
      <c r="L29" s="35"/>
      <c r="M29" s="225">
        <f>N97</f>
        <v>0</v>
      </c>
      <c r="N29" s="225"/>
      <c r="O29" s="225"/>
      <c r="P29" s="225"/>
      <c r="Q29" s="35"/>
      <c r="R29" s="36"/>
    </row>
    <row r="30" spans="2:18" s="1" customFormat="1" ht="6.9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/>
    </row>
    <row r="31" spans="2:18" s="1" customFormat="1" ht="25.35" customHeight="1">
      <c r="B31" s="34"/>
      <c r="C31" s="35"/>
      <c r="D31" s="122" t="s">
        <v>38</v>
      </c>
      <c r="E31" s="35"/>
      <c r="F31" s="35"/>
      <c r="G31" s="35"/>
      <c r="H31" s="35"/>
      <c r="I31" s="35"/>
      <c r="J31" s="35"/>
      <c r="K31" s="35"/>
      <c r="L31" s="35"/>
      <c r="M31" s="261">
        <f>ROUND(M28+M29,2)</f>
        <v>0</v>
      </c>
      <c r="N31" s="247"/>
      <c r="O31" s="247"/>
      <c r="P31" s="247"/>
      <c r="Q31" s="35"/>
      <c r="R31" s="36"/>
    </row>
    <row r="32" spans="2:18" s="1" customFormat="1" ht="6.9" customHeight="1">
      <c r="B32" s="34"/>
      <c r="C32" s="35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35"/>
      <c r="R32" s="36"/>
    </row>
    <row r="33" spans="2:18" s="1" customFormat="1" ht="14.4" customHeight="1">
      <c r="B33" s="34"/>
      <c r="C33" s="35"/>
      <c r="D33" s="41" t="s">
        <v>39</v>
      </c>
      <c r="E33" s="41" t="s">
        <v>40</v>
      </c>
      <c r="F33" s="42">
        <v>0.2</v>
      </c>
      <c r="G33" s="123" t="s">
        <v>41</v>
      </c>
      <c r="H33" s="258">
        <f>(SUM(BE97:BE104)+SUM(BE123:BE151))</f>
        <v>0</v>
      </c>
      <c r="I33" s="247"/>
      <c r="J33" s="247"/>
      <c r="K33" s="35"/>
      <c r="L33" s="35"/>
      <c r="M33" s="258">
        <f>ROUND((SUM(BE97:BE104)+SUM(BE123:BE151)), 2)*F33</f>
        <v>0</v>
      </c>
      <c r="N33" s="247"/>
      <c r="O33" s="247"/>
      <c r="P33" s="247"/>
      <c r="Q33" s="35"/>
      <c r="R33" s="36"/>
    </row>
    <row r="34" spans="2:18" s="1" customFormat="1" ht="14.4" customHeight="1">
      <c r="B34" s="34"/>
      <c r="C34" s="35"/>
      <c r="D34" s="35"/>
      <c r="E34" s="41" t="s">
        <v>42</v>
      </c>
      <c r="F34" s="42">
        <v>0.2</v>
      </c>
      <c r="G34" s="123" t="s">
        <v>41</v>
      </c>
      <c r="H34" s="258">
        <f>(SUM(BF97:BF104)+SUM(BF123:BF151))</f>
        <v>0</v>
      </c>
      <c r="I34" s="247"/>
      <c r="J34" s="247"/>
      <c r="K34" s="35"/>
      <c r="L34" s="35"/>
      <c r="M34" s="258">
        <f>ROUND((SUM(BF97:BF104)+SUM(BF123:BF151)), 2)*F34</f>
        <v>0</v>
      </c>
      <c r="N34" s="247"/>
      <c r="O34" s="247"/>
      <c r="P34" s="247"/>
      <c r="Q34" s="35"/>
      <c r="R34" s="36"/>
    </row>
    <row r="35" spans="2:18" s="1" customFormat="1" ht="14.4" hidden="1" customHeight="1">
      <c r="B35" s="34"/>
      <c r="C35" s="35"/>
      <c r="D35" s="35"/>
      <c r="E35" s="41" t="s">
        <v>43</v>
      </c>
      <c r="F35" s="42">
        <v>0.2</v>
      </c>
      <c r="G35" s="123" t="s">
        <v>41</v>
      </c>
      <c r="H35" s="258">
        <f>(SUM(BG97:BG104)+SUM(BG123:BG151))</f>
        <v>0</v>
      </c>
      <c r="I35" s="247"/>
      <c r="J35" s="247"/>
      <c r="K35" s="35"/>
      <c r="L35" s="35"/>
      <c r="M35" s="258">
        <v>0</v>
      </c>
      <c r="N35" s="247"/>
      <c r="O35" s="247"/>
      <c r="P35" s="247"/>
      <c r="Q35" s="35"/>
      <c r="R35" s="36"/>
    </row>
    <row r="36" spans="2:18" s="1" customFormat="1" ht="14.4" hidden="1" customHeight="1">
      <c r="B36" s="34"/>
      <c r="C36" s="35"/>
      <c r="D36" s="35"/>
      <c r="E36" s="41" t="s">
        <v>44</v>
      </c>
      <c r="F36" s="42">
        <v>0.2</v>
      </c>
      <c r="G36" s="123" t="s">
        <v>41</v>
      </c>
      <c r="H36" s="258">
        <f>(SUM(BH97:BH104)+SUM(BH123:BH151))</f>
        <v>0</v>
      </c>
      <c r="I36" s="247"/>
      <c r="J36" s="247"/>
      <c r="K36" s="35"/>
      <c r="L36" s="35"/>
      <c r="M36" s="258">
        <v>0</v>
      </c>
      <c r="N36" s="247"/>
      <c r="O36" s="247"/>
      <c r="P36" s="247"/>
      <c r="Q36" s="35"/>
      <c r="R36" s="36"/>
    </row>
    <row r="37" spans="2:18" s="1" customFormat="1" ht="14.4" hidden="1" customHeight="1">
      <c r="B37" s="34"/>
      <c r="C37" s="35"/>
      <c r="D37" s="35"/>
      <c r="E37" s="41" t="s">
        <v>45</v>
      </c>
      <c r="F37" s="42">
        <v>0</v>
      </c>
      <c r="G37" s="123" t="s">
        <v>41</v>
      </c>
      <c r="H37" s="258">
        <f>(SUM(BI97:BI104)+SUM(BI123:BI151))</f>
        <v>0</v>
      </c>
      <c r="I37" s="247"/>
      <c r="J37" s="247"/>
      <c r="K37" s="35"/>
      <c r="L37" s="35"/>
      <c r="M37" s="258">
        <v>0</v>
      </c>
      <c r="N37" s="247"/>
      <c r="O37" s="247"/>
      <c r="P37" s="247"/>
      <c r="Q37" s="35"/>
      <c r="R37" s="36"/>
    </row>
    <row r="38" spans="2:18" s="1" customFormat="1" ht="6.9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25.35" customHeight="1">
      <c r="B39" s="34"/>
      <c r="C39" s="119"/>
      <c r="D39" s="124" t="s">
        <v>46</v>
      </c>
      <c r="E39" s="73"/>
      <c r="F39" s="73"/>
      <c r="G39" s="125" t="s">
        <v>47</v>
      </c>
      <c r="H39" s="126" t="s">
        <v>48</v>
      </c>
      <c r="I39" s="73"/>
      <c r="J39" s="73"/>
      <c r="K39" s="73"/>
      <c r="L39" s="259">
        <f>SUM(M31:M37)</f>
        <v>0</v>
      </c>
      <c r="M39" s="259"/>
      <c r="N39" s="259"/>
      <c r="O39" s="259"/>
      <c r="P39" s="260"/>
      <c r="Q39" s="119"/>
      <c r="R39" s="36"/>
    </row>
    <row r="40" spans="2:18" s="1" customFormat="1" ht="14.4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s="1" customFormat="1" ht="14.4" customHeight="1"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6"/>
    </row>
    <row r="42" spans="2:18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3"/>
    </row>
    <row r="43" spans="2:18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3"/>
    </row>
    <row r="44" spans="2:18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3"/>
    </row>
    <row r="45" spans="2:18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3"/>
    </row>
    <row r="46" spans="2:18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3"/>
    </row>
    <row r="47" spans="2:18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3"/>
    </row>
    <row r="48" spans="2:18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3"/>
    </row>
    <row r="49" spans="2:18">
      <c r="B49" s="2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3"/>
    </row>
    <row r="50" spans="2:18" s="1" customFormat="1" ht="14.4">
      <c r="B50" s="34"/>
      <c r="C50" s="35"/>
      <c r="D50" s="49" t="s">
        <v>49</v>
      </c>
      <c r="E50" s="50"/>
      <c r="F50" s="50"/>
      <c r="G50" s="50"/>
      <c r="H50" s="51"/>
      <c r="I50" s="35"/>
      <c r="J50" s="49" t="s">
        <v>50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2"/>
      <c r="C51" s="26"/>
      <c r="D51" s="52"/>
      <c r="E51" s="26"/>
      <c r="F51" s="26"/>
      <c r="G51" s="26"/>
      <c r="H51" s="53"/>
      <c r="I51" s="26"/>
      <c r="J51" s="52"/>
      <c r="K51" s="26"/>
      <c r="L51" s="26"/>
      <c r="M51" s="26"/>
      <c r="N51" s="26"/>
      <c r="O51" s="26"/>
      <c r="P51" s="53"/>
      <c r="Q51" s="26"/>
      <c r="R51" s="23"/>
    </row>
    <row r="52" spans="2:18">
      <c r="B52" s="22"/>
      <c r="C52" s="26"/>
      <c r="D52" s="52"/>
      <c r="E52" s="26"/>
      <c r="F52" s="26"/>
      <c r="G52" s="26"/>
      <c r="H52" s="53"/>
      <c r="I52" s="26"/>
      <c r="J52" s="52"/>
      <c r="K52" s="26"/>
      <c r="L52" s="26"/>
      <c r="M52" s="26"/>
      <c r="N52" s="26"/>
      <c r="O52" s="26"/>
      <c r="P52" s="53"/>
      <c r="Q52" s="26"/>
      <c r="R52" s="23"/>
    </row>
    <row r="53" spans="2:18">
      <c r="B53" s="22"/>
      <c r="C53" s="26"/>
      <c r="D53" s="52"/>
      <c r="E53" s="26"/>
      <c r="F53" s="26"/>
      <c r="G53" s="26"/>
      <c r="H53" s="53"/>
      <c r="I53" s="26"/>
      <c r="J53" s="52"/>
      <c r="K53" s="26"/>
      <c r="L53" s="26"/>
      <c r="M53" s="26"/>
      <c r="N53" s="26"/>
      <c r="O53" s="26"/>
      <c r="P53" s="53"/>
      <c r="Q53" s="26"/>
      <c r="R53" s="23"/>
    </row>
    <row r="54" spans="2:18">
      <c r="B54" s="22"/>
      <c r="C54" s="26"/>
      <c r="D54" s="52"/>
      <c r="E54" s="26"/>
      <c r="F54" s="26"/>
      <c r="G54" s="26"/>
      <c r="H54" s="53"/>
      <c r="I54" s="26"/>
      <c r="J54" s="52"/>
      <c r="K54" s="26"/>
      <c r="L54" s="26"/>
      <c r="M54" s="26"/>
      <c r="N54" s="26"/>
      <c r="O54" s="26"/>
      <c r="P54" s="53"/>
      <c r="Q54" s="26"/>
      <c r="R54" s="23"/>
    </row>
    <row r="55" spans="2:18">
      <c r="B55" s="22"/>
      <c r="C55" s="26"/>
      <c r="D55" s="52"/>
      <c r="E55" s="26"/>
      <c r="F55" s="26"/>
      <c r="G55" s="26"/>
      <c r="H55" s="53"/>
      <c r="I55" s="26"/>
      <c r="J55" s="52"/>
      <c r="K55" s="26"/>
      <c r="L55" s="26"/>
      <c r="M55" s="26"/>
      <c r="N55" s="26"/>
      <c r="O55" s="26"/>
      <c r="P55" s="53"/>
      <c r="Q55" s="26"/>
      <c r="R55" s="23"/>
    </row>
    <row r="56" spans="2:18">
      <c r="B56" s="22"/>
      <c r="C56" s="26"/>
      <c r="D56" s="52"/>
      <c r="E56" s="26"/>
      <c r="F56" s="26"/>
      <c r="G56" s="26"/>
      <c r="H56" s="53"/>
      <c r="I56" s="26"/>
      <c r="J56" s="52"/>
      <c r="K56" s="26"/>
      <c r="L56" s="26"/>
      <c r="M56" s="26"/>
      <c r="N56" s="26"/>
      <c r="O56" s="26"/>
      <c r="P56" s="53"/>
      <c r="Q56" s="26"/>
      <c r="R56" s="23"/>
    </row>
    <row r="57" spans="2:18">
      <c r="B57" s="22"/>
      <c r="C57" s="26"/>
      <c r="D57" s="52"/>
      <c r="E57" s="26"/>
      <c r="F57" s="26"/>
      <c r="G57" s="26"/>
      <c r="H57" s="53"/>
      <c r="I57" s="26"/>
      <c r="J57" s="52"/>
      <c r="K57" s="26"/>
      <c r="L57" s="26"/>
      <c r="M57" s="26"/>
      <c r="N57" s="26"/>
      <c r="O57" s="26"/>
      <c r="P57" s="53"/>
      <c r="Q57" s="26"/>
      <c r="R57" s="23"/>
    </row>
    <row r="58" spans="2:18">
      <c r="B58" s="22"/>
      <c r="C58" s="26"/>
      <c r="D58" s="52"/>
      <c r="E58" s="26"/>
      <c r="F58" s="26"/>
      <c r="G58" s="26"/>
      <c r="H58" s="53"/>
      <c r="I58" s="26"/>
      <c r="J58" s="52"/>
      <c r="K58" s="26"/>
      <c r="L58" s="26"/>
      <c r="M58" s="26"/>
      <c r="N58" s="26"/>
      <c r="O58" s="26"/>
      <c r="P58" s="53"/>
      <c r="Q58" s="26"/>
      <c r="R58" s="23"/>
    </row>
    <row r="59" spans="2:18" s="1" customFormat="1" ht="14.4">
      <c r="B59" s="34"/>
      <c r="C59" s="35"/>
      <c r="D59" s="54" t="s">
        <v>51</v>
      </c>
      <c r="E59" s="55"/>
      <c r="F59" s="55"/>
      <c r="G59" s="56" t="s">
        <v>52</v>
      </c>
      <c r="H59" s="57"/>
      <c r="I59" s="35"/>
      <c r="J59" s="54" t="s">
        <v>51</v>
      </c>
      <c r="K59" s="55"/>
      <c r="L59" s="55"/>
      <c r="M59" s="55"/>
      <c r="N59" s="56" t="s">
        <v>52</v>
      </c>
      <c r="O59" s="55"/>
      <c r="P59" s="57"/>
      <c r="Q59" s="35"/>
      <c r="R59" s="36"/>
    </row>
    <row r="60" spans="2:18">
      <c r="B60" s="22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3"/>
    </row>
    <row r="61" spans="2:18" s="1" customFormat="1" ht="14.4">
      <c r="B61" s="34"/>
      <c r="C61" s="35"/>
      <c r="D61" s="49" t="s">
        <v>53</v>
      </c>
      <c r="E61" s="50"/>
      <c r="F61" s="50"/>
      <c r="G61" s="50"/>
      <c r="H61" s="51"/>
      <c r="I61" s="35"/>
      <c r="J61" s="49" t="s">
        <v>54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2"/>
      <c r="C62" s="26"/>
      <c r="D62" s="52"/>
      <c r="E62" s="26"/>
      <c r="F62" s="26"/>
      <c r="G62" s="26"/>
      <c r="H62" s="53"/>
      <c r="I62" s="26"/>
      <c r="J62" s="52"/>
      <c r="K62" s="26"/>
      <c r="L62" s="26"/>
      <c r="M62" s="26"/>
      <c r="N62" s="26"/>
      <c r="O62" s="26"/>
      <c r="P62" s="53"/>
      <c r="Q62" s="26"/>
      <c r="R62" s="23"/>
    </row>
    <row r="63" spans="2:18">
      <c r="B63" s="22"/>
      <c r="C63" s="26"/>
      <c r="D63" s="52"/>
      <c r="E63" s="26"/>
      <c r="F63" s="26"/>
      <c r="G63" s="26"/>
      <c r="H63" s="53"/>
      <c r="I63" s="26"/>
      <c r="J63" s="52"/>
      <c r="K63" s="26"/>
      <c r="L63" s="26"/>
      <c r="M63" s="26"/>
      <c r="N63" s="26"/>
      <c r="O63" s="26"/>
      <c r="P63" s="53"/>
      <c r="Q63" s="26"/>
      <c r="R63" s="23"/>
    </row>
    <row r="64" spans="2:18">
      <c r="B64" s="22"/>
      <c r="C64" s="26"/>
      <c r="D64" s="52"/>
      <c r="E64" s="26"/>
      <c r="F64" s="26"/>
      <c r="G64" s="26"/>
      <c r="H64" s="53"/>
      <c r="I64" s="26"/>
      <c r="J64" s="52"/>
      <c r="K64" s="26"/>
      <c r="L64" s="26"/>
      <c r="M64" s="26"/>
      <c r="N64" s="26"/>
      <c r="O64" s="26"/>
      <c r="P64" s="53"/>
      <c r="Q64" s="26"/>
      <c r="R64" s="23"/>
    </row>
    <row r="65" spans="2:18">
      <c r="B65" s="22"/>
      <c r="C65" s="26"/>
      <c r="D65" s="52"/>
      <c r="E65" s="26"/>
      <c r="F65" s="26"/>
      <c r="G65" s="26"/>
      <c r="H65" s="53"/>
      <c r="I65" s="26"/>
      <c r="J65" s="52"/>
      <c r="K65" s="26"/>
      <c r="L65" s="26"/>
      <c r="M65" s="26"/>
      <c r="N65" s="26"/>
      <c r="O65" s="26"/>
      <c r="P65" s="53"/>
      <c r="Q65" s="26"/>
      <c r="R65" s="23"/>
    </row>
    <row r="66" spans="2:18">
      <c r="B66" s="22"/>
      <c r="C66" s="26"/>
      <c r="D66" s="52"/>
      <c r="E66" s="26"/>
      <c r="F66" s="26"/>
      <c r="G66" s="26"/>
      <c r="H66" s="53"/>
      <c r="I66" s="26"/>
      <c r="J66" s="52"/>
      <c r="K66" s="26"/>
      <c r="L66" s="26"/>
      <c r="M66" s="26"/>
      <c r="N66" s="26"/>
      <c r="O66" s="26"/>
      <c r="P66" s="53"/>
      <c r="Q66" s="26"/>
      <c r="R66" s="23"/>
    </row>
    <row r="67" spans="2:18">
      <c r="B67" s="22"/>
      <c r="C67" s="26"/>
      <c r="D67" s="52"/>
      <c r="E67" s="26"/>
      <c r="F67" s="26"/>
      <c r="G67" s="26"/>
      <c r="H67" s="53"/>
      <c r="I67" s="26"/>
      <c r="J67" s="52"/>
      <c r="K67" s="26"/>
      <c r="L67" s="26"/>
      <c r="M67" s="26"/>
      <c r="N67" s="26"/>
      <c r="O67" s="26"/>
      <c r="P67" s="53"/>
      <c r="Q67" s="26"/>
      <c r="R67" s="23"/>
    </row>
    <row r="68" spans="2:18">
      <c r="B68" s="22"/>
      <c r="C68" s="26"/>
      <c r="D68" s="52"/>
      <c r="E68" s="26"/>
      <c r="F68" s="26"/>
      <c r="G68" s="26"/>
      <c r="H68" s="53"/>
      <c r="I68" s="26"/>
      <c r="J68" s="52"/>
      <c r="K68" s="26"/>
      <c r="L68" s="26"/>
      <c r="M68" s="26"/>
      <c r="N68" s="26"/>
      <c r="O68" s="26"/>
      <c r="P68" s="53"/>
      <c r="Q68" s="26"/>
      <c r="R68" s="23"/>
    </row>
    <row r="69" spans="2:18">
      <c r="B69" s="22"/>
      <c r="C69" s="26"/>
      <c r="D69" s="52"/>
      <c r="E69" s="26"/>
      <c r="F69" s="26"/>
      <c r="G69" s="26"/>
      <c r="H69" s="53"/>
      <c r="I69" s="26"/>
      <c r="J69" s="52"/>
      <c r="K69" s="26"/>
      <c r="L69" s="26"/>
      <c r="M69" s="26"/>
      <c r="N69" s="26"/>
      <c r="O69" s="26"/>
      <c r="P69" s="53"/>
      <c r="Q69" s="26"/>
      <c r="R69" s="23"/>
    </row>
    <row r="70" spans="2:18" s="1" customFormat="1" ht="14.4">
      <c r="B70" s="34"/>
      <c r="C70" s="35"/>
      <c r="D70" s="54" t="s">
        <v>51</v>
      </c>
      <c r="E70" s="55"/>
      <c r="F70" s="55"/>
      <c r="G70" s="56" t="s">
        <v>52</v>
      </c>
      <c r="H70" s="57"/>
      <c r="I70" s="35"/>
      <c r="J70" s="54" t="s">
        <v>51</v>
      </c>
      <c r="K70" s="55"/>
      <c r="L70" s="55"/>
      <c r="M70" s="55"/>
      <c r="N70" s="56" t="s">
        <v>52</v>
      </c>
      <c r="O70" s="55"/>
      <c r="P70" s="57"/>
      <c r="Q70" s="35"/>
      <c r="R70" s="36"/>
    </row>
    <row r="71" spans="2:18" s="1" customFormat="1" ht="14.4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" customHeight="1">
      <c r="B76" s="34"/>
      <c r="C76" s="205" t="s">
        <v>136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36"/>
    </row>
    <row r="77" spans="2:18" s="1" customFormat="1" ht="6.9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0" t="s">
        <v>18</v>
      </c>
      <c r="D78" s="35"/>
      <c r="E78" s="35"/>
      <c r="F78" s="245" t="str">
        <f>F6</f>
        <v>Rozšírenie materskej školy - Jakubovany</v>
      </c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35"/>
      <c r="R78" s="36"/>
    </row>
    <row r="79" spans="2:18" ht="30" customHeight="1">
      <c r="B79" s="22"/>
      <c r="C79" s="30" t="s">
        <v>131</v>
      </c>
      <c r="D79" s="26"/>
      <c r="E79" s="26"/>
      <c r="F79" s="245" t="s">
        <v>132</v>
      </c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6"/>
      <c r="R79" s="23"/>
    </row>
    <row r="80" spans="2:18" s="1" customFormat="1" ht="36.9" customHeight="1">
      <c r="B80" s="34"/>
      <c r="C80" s="68" t="s">
        <v>133</v>
      </c>
      <c r="D80" s="35"/>
      <c r="E80" s="35"/>
      <c r="F80" s="207" t="str">
        <f>F8</f>
        <v>02UKA - Ústredné kúrenie</v>
      </c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35"/>
      <c r="R80" s="36"/>
    </row>
    <row r="81" spans="2:47" s="1" customFormat="1" ht="6.9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</row>
    <row r="82" spans="2:47" s="1" customFormat="1" ht="18" customHeight="1">
      <c r="B82" s="34"/>
      <c r="C82" s="30" t="s">
        <v>22</v>
      </c>
      <c r="D82" s="35"/>
      <c r="E82" s="35"/>
      <c r="F82" s="28" t="str">
        <f>F10</f>
        <v xml:space="preserve"> </v>
      </c>
      <c r="G82" s="35"/>
      <c r="H82" s="35"/>
      <c r="I82" s="35"/>
      <c r="J82" s="35"/>
      <c r="K82" s="30" t="s">
        <v>24</v>
      </c>
      <c r="L82" s="35"/>
      <c r="M82" s="214">
        <f>IF(O10="","",O10)</f>
        <v>42926</v>
      </c>
      <c r="N82" s="214"/>
      <c r="O82" s="214"/>
      <c r="P82" s="214"/>
      <c r="Q82" s="35"/>
      <c r="R82" s="36"/>
    </row>
    <row r="83" spans="2:47" s="1" customFormat="1" ht="6.9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6"/>
    </row>
    <row r="84" spans="2:47" s="1" customFormat="1" ht="13.2">
      <c r="B84" s="34"/>
      <c r="C84" s="30" t="s">
        <v>25</v>
      </c>
      <c r="D84" s="35"/>
      <c r="E84" s="35"/>
      <c r="F84" s="28" t="str">
        <f>E13</f>
        <v>obec Jakubovany</v>
      </c>
      <c r="G84" s="35"/>
      <c r="H84" s="35"/>
      <c r="I84" s="35"/>
      <c r="J84" s="35"/>
      <c r="K84" s="30" t="s">
        <v>30</v>
      </c>
      <c r="L84" s="35"/>
      <c r="M84" s="219" t="str">
        <f>E19</f>
        <v>aut.Ing.Peter Jurica</v>
      </c>
      <c r="N84" s="219"/>
      <c r="O84" s="219"/>
      <c r="P84" s="219"/>
      <c r="Q84" s="219"/>
      <c r="R84" s="36"/>
    </row>
    <row r="85" spans="2:47" s="1" customFormat="1" ht="14.4" customHeight="1">
      <c r="B85" s="34"/>
      <c r="C85" s="30" t="s">
        <v>29</v>
      </c>
      <c r="D85" s="35"/>
      <c r="E85" s="35"/>
      <c r="F85" s="28" t="str">
        <f>IF(E16="","",E16)</f>
        <v>.</v>
      </c>
      <c r="G85" s="35"/>
      <c r="H85" s="35"/>
      <c r="I85" s="35"/>
      <c r="J85" s="35"/>
      <c r="K85" s="30" t="s">
        <v>33</v>
      </c>
      <c r="L85" s="35"/>
      <c r="M85" s="219" t="str">
        <f>E22</f>
        <v xml:space="preserve"> </v>
      </c>
      <c r="N85" s="219"/>
      <c r="O85" s="219"/>
      <c r="P85" s="219"/>
      <c r="Q85" s="219"/>
      <c r="R85" s="36"/>
    </row>
    <row r="86" spans="2:47" s="1" customFormat="1" ht="10.3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</row>
    <row r="87" spans="2:47" s="1" customFormat="1" ht="29.25" customHeight="1">
      <c r="B87" s="34"/>
      <c r="C87" s="255" t="s">
        <v>137</v>
      </c>
      <c r="D87" s="256"/>
      <c r="E87" s="256"/>
      <c r="F87" s="256"/>
      <c r="G87" s="256"/>
      <c r="H87" s="119"/>
      <c r="I87" s="119"/>
      <c r="J87" s="119"/>
      <c r="K87" s="119"/>
      <c r="L87" s="119"/>
      <c r="M87" s="119"/>
      <c r="N87" s="255" t="s">
        <v>138</v>
      </c>
      <c r="O87" s="256"/>
      <c r="P87" s="256"/>
      <c r="Q87" s="256"/>
      <c r="R87" s="36"/>
    </row>
    <row r="88" spans="2:47" s="1" customFormat="1" ht="10.3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6"/>
    </row>
    <row r="89" spans="2:47" s="1" customFormat="1" ht="29.25" customHeight="1">
      <c r="B89" s="34"/>
      <c r="C89" s="127" t="s">
        <v>139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187">
        <f>N123</f>
        <v>0</v>
      </c>
      <c r="O89" s="253"/>
      <c r="P89" s="253"/>
      <c r="Q89" s="253"/>
      <c r="R89" s="36"/>
      <c r="AU89" s="18" t="s">
        <v>140</v>
      </c>
    </row>
    <row r="90" spans="2:47" s="7" customFormat="1" ht="24.9" customHeight="1">
      <c r="B90" s="128"/>
      <c r="C90" s="129"/>
      <c r="D90" s="130" t="s">
        <v>145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36">
        <f>N124</f>
        <v>0</v>
      </c>
      <c r="O90" s="257"/>
      <c r="P90" s="257"/>
      <c r="Q90" s="257"/>
      <c r="R90" s="131"/>
    </row>
    <row r="91" spans="2:47" s="8" customFormat="1" ht="19.95" customHeight="1">
      <c r="B91" s="132"/>
      <c r="C91" s="97"/>
      <c r="D91" s="108" t="s">
        <v>291</v>
      </c>
      <c r="E91" s="97"/>
      <c r="F91" s="97"/>
      <c r="G91" s="97"/>
      <c r="H91" s="97"/>
      <c r="I91" s="97"/>
      <c r="J91" s="97"/>
      <c r="K91" s="97"/>
      <c r="L91" s="97"/>
      <c r="M91" s="97"/>
      <c r="N91" s="185">
        <f>N125</f>
        <v>0</v>
      </c>
      <c r="O91" s="191"/>
      <c r="P91" s="191"/>
      <c r="Q91" s="191"/>
      <c r="R91" s="133"/>
    </row>
    <row r="92" spans="2:47" s="8" customFormat="1" ht="19.95" customHeight="1">
      <c r="B92" s="132"/>
      <c r="C92" s="97"/>
      <c r="D92" s="108" t="s">
        <v>292</v>
      </c>
      <c r="E92" s="97"/>
      <c r="F92" s="97"/>
      <c r="G92" s="97"/>
      <c r="H92" s="97"/>
      <c r="I92" s="97"/>
      <c r="J92" s="97"/>
      <c r="K92" s="97"/>
      <c r="L92" s="97"/>
      <c r="M92" s="97"/>
      <c r="N92" s="185">
        <f>N131</f>
        <v>0</v>
      </c>
      <c r="O92" s="191"/>
      <c r="P92" s="191"/>
      <c r="Q92" s="191"/>
      <c r="R92" s="133"/>
    </row>
    <row r="93" spans="2:47" s="8" customFormat="1" ht="19.95" customHeight="1">
      <c r="B93" s="132"/>
      <c r="C93" s="97"/>
      <c r="D93" s="108" t="s">
        <v>293</v>
      </c>
      <c r="E93" s="97"/>
      <c r="F93" s="97"/>
      <c r="G93" s="97"/>
      <c r="H93" s="97"/>
      <c r="I93" s="97"/>
      <c r="J93" s="97"/>
      <c r="K93" s="97"/>
      <c r="L93" s="97"/>
      <c r="M93" s="97"/>
      <c r="N93" s="185">
        <f>N135</f>
        <v>0</v>
      </c>
      <c r="O93" s="191"/>
      <c r="P93" s="191"/>
      <c r="Q93" s="191"/>
      <c r="R93" s="133"/>
    </row>
    <row r="94" spans="2:47" s="8" customFormat="1" ht="19.95" customHeight="1">
      <c r="B94" s="132"/>
      <c r="C94" s="97"/>
      <c r="D94" s="108" t="s">
        <v>294</v>
      </c>
      <c r="E94" s="97"/>
      <c r="F94" s="97"/>
      <c r="G94" s="97"/>
      <c r="H94" s="97"/>
      <c r="I94" s="97"/>
      <c r="J94" s="97"/>
      <c r="K94" s="97"/>
      <c r="L94" s="97"/>
      <c r="M94" s="97"/>
      <c r="N94" s="185">
        <f>N149</f>
        <v>0</v>
      </c>
      <c r="O94" s="191"/>
      <c r="P94" s="191"/>
      <c r="Q94" s="191"/>
      <c r="R94" s="133"/>
    </row>
    <row r="95" spans="2:47" s="8" customFormat="1" ht="19.95" customHeight="1">
      <c r="B95" s="132"/>
      <c r="C95" s="97"/>
      <c r="D95" s="108" t="s">
        <v>295</v>
      </c>
      <c r="E95" s="97"/>
      <c r="F95" s="97"/>
      <c r="G95" s="97"/>
      <c r="H95" s="97"/>
      <c r="I95" s="97"/>
      <c r="J95" s="97"/>
      <c r="K95" s="97"/>
      <c r="L95" s="97"/>
      <c r="M95" s="97"/>
      <c r="N95" s="185">
        <f>N150</f>
        <v>0</v>
      </c>
      <c r="O95" s="191"/>
      <c r="P95" s="191"/>
      <c r="Q95" s="191"/>
      <c r="R95" s="133"/>
    </row>
    <row r="96" spans="2:47" s="1" customFormat="1" ht="21.75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6"/>
    </row>
    <row r="97" spans="2:65" s="1" customFormat="1" ht="29.25" customHeight="1">
      <c r="B97" s="34"/>
      <c r="C97" s="127" t="s">
        <v>151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253">
        <f>ROUND(N98+N99+N100+N101+N102+N103,2)</f>
        <v>0</v>
      </c>
      <c r="O97" s="254"/>
      <c r="P97" s="254"/>
      <c r="Q97" s="254"/>
      <c r="R97" s="36"/>
      <c r="T97" s="134"/>
      <c r="U97" s="135" t="s">
        <v>39</v>
      </c>
    </row>
    <row r="98" spans="2:65" s="1" customFormat="1" ht="18" customHeight="1">
      <c r="B98" s="136"/>
      <c r="C98" s="137"/>
      <c r="D98" s="182" t="s">
        <v>152</v>
      </c>
      <c r="E98" s="251"/>
      <c r="F98" s="251"/>
      <c r="G98" s="251"/>
      <c r="H98" s="251"/>
      <c r="I98" s="137"/>
      <c r="J98" s="137"/>
      <c r="K98" s="137"/>
      <c r="L98" s="137"/>
      <c r="M98" s="137"/>
      <c r="N98" s="184">
        <f>ROUND(N89*T98,2)</f>
        <v>0</v>
      </c>
      <c r="O98" s="252"/>
      <c r="P98" s="252"/>
      <c r="Q98" s="252"/>
      <c r="R98" s="139"/>
      <c r="S98" s="137"/>
      <c r="T98" s="140"/>
      <c r="U98" s="141" t="s">
        <v>42</v>
      </c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3" t="s">
        <v>153</v>
      </c>
      <c r="AZ98" s="142"/>
      <c r="BA98" s="142"/>
      <c r="BB98" s="142"/>
      <c r="BC98" s="142"/>
      <c r="BD98" s="142"/>
      <c r="BE98" s="144">
        <f t="shared" ref="BE98:BE103" si="0">IF(U98="základná",N98,0)</f>
        <v>0</v>
      </c>
      <c r="BF98" s="144">
        <f t="shared" ref="BF98:BF103" si="1">IF(U98="znížená",N98,0)</f>
        <v>0</v>
      </c>
      <c r="BG98" s="144">
        <f t="shared" ref="BG98:BG103" si="2">IF(U98="zákl. prenesená",N98,0)</f>
        <v>0</v>
      </c>
      <c r="BH98" s="144">
        <f t="shared" ref="BH98:BH103" si="3">IF(U98="zníž. prenesená",N98,0)</f>
        <v>0</v>
      </c>
      <c r="BI98" s="144">
        <f t="shared" ref="BI98:BI103" si="4">IF(U98="nulová",N98,0)</f>
        <v>0</v>
      </c>
      <c r="BJ98" s="143" t="s">
        <v>87</v>
      </c>
      <c r="BK98" s="142"/>
      <c r="BL98" s="142"/>
      <c r="BM98" s="142"/>
    </row>
    <row r="99" spans="2:65" s="1" customFormat="1" ht="18" customHeight="1">
      <c r="B99" s="136"/>
      <c r="C99" s="137"/>
      <c r="D99" s="182" t="s">
        <v>154</v>
      </c>
      <c r="E99" s="251"/>
      <c r="F99" s="251"/>
      <c r="G99" s="251"/>
      <c r="H99" s="251"/>
      <c r="I99" s="137"/>
      <c r="J99" s="137"/>
      <c r="K99" s="137"/>
      <c r="L99" s="137"/>
      <c r="M99" s="137"/>
      <c r="N99" s="184">
        <f>ROUND(N89*T99,2)</f>
        <v>0</v>
      </c>
      <c r="O99" s="252"/>
      <c r="P99" s="252"/>
      <c r="Q99" s="252"/>
      <c r="R99" s="139"/>
      <c r="S99" s="137"/>
      <c r="T99" s="140"/>
      <c r="U99" s="141" t="s">
        <v>42</v>
      </c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3" t="s">
        <v>153</v>
      </c>
      <c r="AZ99" s="142"/>
      <c r="BA99" s="142"/>
      <c r="BB99" s="142"/>
      <c r="BC99" s="142"/>
      <c r="BD99" s="142"/>
      <c r="BE99" s="144">
        <f t="shared" si="0"/>
        <v>0</v>
      </c>
      <c r="BF99" s="144">
        <f t="shared" si="1"/>
        <v>0</v>
      </c>
      <c r="BG99" s="144">
        <f t="shared" si="2"/>
        <v>0</v>
      </c>
      <c r="BH99" s="144">
        <f t="shared" si="3"/>
        <v>0</v>
      </c>
      <c r="BI99" s="144">
        <f t="shared" si="4"/>
        <v>0</v>
      </c>
      <c r="BJ99" s="143" t="s">
        <v>87</v>
      </c>
      <c r="BK99" s="142"/>
      <c r="BL99" s="142"/>
      <c r="BM99" s="142"/>
    </row>
    <row r="100" spans="2:65" s="1" customFormat="1" ht="18" customHeight="1">
      <c r="B100" s="136"/>
      <c r="C100" s="137"/>
      <c r="D100" s="182" t="s">
        <v>155</v>
      </c>
      <c r="E100" s="251"/>
      <c r="F100" s="251"/>
      <c r="G100" s="251"/>
      <c r="H100" s="251"/>
      <c r="I100" s="137"/>
      <c r="J100" s="137"/>
      <c r="K100" s="137"/>
      <c r="L100" s="137"/>
      <c r="M100" s="137"/>
      <c r="N100" s="184">
        <f>ROUND(N89*T100,2)</f>
        <v>0</v>
      </c>
      <c r="O100" s="252"/>
      <c r="P100" s="252"/>
      <c r="Q100" s="252"/>
      <c r="R100" s="139"/>
      <c r="S100" s="137"/>
      <c r="T100" s="140"/>
      <c r="U100" s="141" t="s">
        <v>42</v>
      </c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3" t="s">
        <v>153</v>
      </c>
      <c r="AZ100" s="142"/>
      <c r="BA100" s="142"/>
      <c r="BB100" s="142"/>
      <c r="BC100" s="142"/>
      <c r="BD100" s="142"/>
      <c r="BE100" s="144">
        <f t="shared" si="0"/>
        <v>0</v>
      </c>
      <c r="BF100" s="144">
        <f t="shared" si="1"/>
        <v>0</v>
      </c>
      <c r="BG100" s="144">
        <f t="shared" si="2"/>
        <v>0</v>
      </c>
      <c r="BH100" s="144">
        <f t="shared" si="3"/>
        <v>0</v>
      </c>
      <c r="BI100" s="144">
        <f t="shared" si="4"/>
        <v>0</v>
      </c>
      <c r="BJ100" s="143" t="s">
        <v>87</v>
      </c>
      <c r="BK100" s="142"/>
      <c r="BL100" s="142"/>
      <c r="BM100" s="142"/>
    </row>
    <row r="101" spans="2:65" s="1" customFormat="1" ht="18" customHeight="1">
      <c r="B101" s="136"/>
      <c r="C101" s="137"/>
      <c r="D101" s="182" t="s">
        <v>156</v>
      </c>
      <c r="E101" s="251"/>
      <c r="F101" s="251"/>
      <c r="G101" s="251"/>
      <c r="H101" s="251"/>
      <c r="I101" s="137"/>
      <c r="J101" s="137"/>
      <c r="K101" s="137"/>
      <c r="L101" s="137"/>
      <c r="M101" s="137"/>
      <c r="N101" s="184">
        <f>ROUND(N89*T101,2)</f>
        <v>0</v>
      </c>
      <c r="O101" s="252"/>
      <c r="P101" s="252"/>
      <c r="Q101" s="252"/>
      <c r="R101" s="139"/>
      <c r="S101" s="137"/>
      <c r="T101" s="140"/>
      <c r="U101" s="141" t="s">
        <v>42</v>
      </c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3" t="s">
        <v>153</v>
      </c>
      <c r="AZ101" s="142"/>
      <c r="BA101" s="142"/>
      <c r="BB101" s="142"/>
      <c r="BC101" s="142"/>
      <c r="BD101" s="142"/>
      <c r="BE101" s="144">
        <f t="shared" si="0"/>
        <v>0</v>
      </c>
      <c r="BF101" s="144">
        <f t="shared" si="1"/>
        <v>0</v>
      </c>
      <c r="BG101" s="144">
        <f t="shared" si="2"/>
        <v>0</v>
      </c>
      <c r="BH101" s="144">
        <f t="shared" si="3"/>
        <v>0</v>
      </c>
      <c r="BI101" s="144">
        <f t="shared" si="4"/>
        <v>0</v>
      </c>
      <c r="BJ101" s="143" t="s">
        <v>87</v>
      </c>
      <c r="BK101" s="142"/>
      <c r="BL101" s="142"/>
      <c r="BM101" s="142"/>
    </row>
    <row r="102" spans="2:65" s="1" customFormat="1" ht="18" customHeight="1">
      <c r="B102" s="136"/>
      <c r="C102" s="137"/>
      <c r="D102" s="182" t="s">
        <v>157</v>
      </c>
      <c r="E102" s="251"/>
      <c r="F102" s="251"/>
      <c r="G102" s="251"/>
      <c r="H102" s="251"/>
      <c r="I102" s="137"/>
      <c r="J102" s="137"/>
      <c r="K102" s="137"/>
      <c r="L102" s="137"/>
      <c r="M102" s="137"/>
      <c r="N102" s="184">
        <f>ROUND(N89*T102,2)</f>
        <v>0</v>
      </c>
      <c r="O102" s="252"/>
      <c r="P102" s="252"/>
      <c r="Q102" s="252"/>
      <c r="R102" s="139"/>
      <c r="S102" s="137"/>
      <c r="T102" s="140"/>
      <c r="U102" s="141" t="s">
        <v>42</v>
      </c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3" t="s">
        <v>153</v>
      </c>
      <c r="AZ102" s="142"/>
      <c r="BA102" s="142"/>
      <c r="BB102" s="142"/>
      <c r="BC102" s="142"/>
      <c r="BD102" s="142"/>
      <c r="BE102" s="144">
        <f t="shared" si="0"/>
        <v>0</v>
      </c>
      <c r="BF102" s="144">
        <f t="shared" si="1"/>
        <v>0</v>
      </c>
      <c r="BG102" s="144">
        <f t="shared" si="2"/>
        <v>0</v>
      </c>
      <c r="BH102" s="144">
        <f t="shared" si="3"/>
        <v>0</v>
      </c>
      <c r="BI102" s="144">
        <f t="shared" si="4"/>
        <v>0</v>
      </c>
      <c r="BJ102" s="143" t="s">
        <v>87</v>
      </c>
      <c r="BK102" s="142"/>
      <c r="BL102" s="142"/>
      <c r="BM102" s="142"/>
    </row>
    <row r="103" spans="2:65" s="1" customFormat="1" ht="18" customHeight="1">
      <c r="B103" s="136"/>
      <c r="C103" s="137"/>
      <c r="D103" s="138" t="s">
        <v>158</v>
      </c>
      <c r="E103" s="137"/>
      <c r="F103" s="137"/>
      <c r="G103" s="137"/>
      <c r="H103" s="137"/>
      <c r="I103" s="137"/>
      <c r="J103" s="137"/>
      <c r="K103" s="137"/>
      <c r="L103" s="137"/>
      <c r="M103" s="137"/>
      <c r="N103" s="184">
        <f>ROUND(N89*T103,2)</f>
        <v>0</v>
      </c>
      <c r="O103" s="252"/>
      <c r="P103" s="252"/>
      <c r="Q103" s="252"/>
      <c r="R103" s="139"/>
      <c r="S103" s="137"/>
      <c r="T103" s="145"/>
      <c r="U103" s="146" t="s">
        <v>42</v>
      </c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3" t="s">
        <v>159</v>
      </c>
      <c r="AZ103" s="142"/>
      <c r="BA103" s="142"/>
      <c r="BB103" s="142"/>
      <c r="BC103" s="142"/>
      <c r="BD103" s="142"/>
      <c r="BE103" s="144">
        <f t="shared" si="0"/>
        <v>0</v>
      </c>
      <c r="BF103" s="144">
        <f t="shared" si="1"/>
        <v>0</v>
      </c>
      <c r="BG103" s="144">
        <f t="shared" si="2"/>
        <v>0</v>
      </c>
      <c r="BH103" s="144">
        <f t="shared" si="3"/>
        <v>0</v>
      </c>
      <c r="BI103" s="144">
        <f t="shared" si="4"/>
        <v>0</v>
      </c>
      <c r="BJ103" s="143" t="s">
        <v>87</v>
      </c>
      <c r="BK103" s="142"/>
      <c r="BL103" s="142"/>
      <c r="BM103" s="142"/>
    </row>
    <row r="104" spans="2:65" s="1" customFormat="1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</row>
    <row r="105" spans="2:65" s="1" customFormat="1" ht="29.25" customHeight="1">
      <c r="B105" s="34"/>
      <c r="C105" s="118" t="s">
        <v>124</v>
      </c>
      <c r="D105" s="119"/>
      <c r="E105" s="119"/>
      <c r="F105" s="119"/>
      <c r="G105" s="119"/>
      <c r="H105" s="119"/>
      <c r="I105" s="119"/>
      <c r="J105" s="119"/>
      <c r="K105" s="119"/>
      <c r="L105" s="179">
        <f>ROUND(SUM(N89+N97),2)</f>
        <v>0</v>
      </c>
      <c r="M105" s="179"/>
      <c r="N105" s="179"/>
      <c r="O105" s="179"/>
      <c r="P105" s="179"/>
      <c r="Q105" s="179"/>
      <c r="R105" s="36"/>
    </row>
    <row r="106" spans="2:65" s="1" customFormat="1" ht="6.9" customHeight="1"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60"/>
    </row>
    <row r="110" spans="2:65" s="1" customFormat="1" ht="6.9" customHeight="1"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3"/>
    </row>
    <row r="111" spans="2:65" s="1" customFormat="1" ht="36.9" customHeight="1">
      <c r="B111" s="34"/>
      <c r="C111" s="205" t="s">
        <v>160</v>
      </c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36"/>
    </row>
    <row r="112" spans="2:65" s="1" customFormat="1" ht="6.9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65" s="1" customFormat="1" ht="30" customHeight="1">
      <c r="B113" s="34"/>
      <c r="C113" s="30" t="s">
        <v>18</v>
      </c>
      <c r="D113" s="35"/>
      <c r="E113" s="35"/>
      <c r="F113" s="245" t="str">
        <f>F6</f>
        <v>Rozšírenie materskej školy - Jakubovany</v>
      </c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35"/>
      <c r="R113" s="36"/>
    </row>
    <row r="114" spans="2:65" ht="30" customHeight="1">
      <c r="B114" s="22"/>
      <c r="C114" s="30" t="s">
        <v>131</v>
      </c>
      <c r="D114" s="26"/>
      <c r="E114" s="26"/>
      <c r="F114" s="245" t="s">
        <v>132</v>
      </c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6"/>
      <c r="R114" s="23"/>
    </row>
    <row r="115" spans="2:65" s="1" customFormat="1" ht="36.9" customHeight="1">
      <c r="B115" s="34"/>
      <c r="C115" s="68" t="s">
        <v>133</v>
      </c>
      <c r="D115" s="35"/>
      <c r="E115" s="35"/>
      <c r="F115" s="207" t="str">
        <f>F8</f>
        <v>02UKA - Ústredné kúrenie</v>
      </c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35"/>
      <c r="R115" s="36"/>
    </row>
    <row r="116" spans="2:65" s="1" customFormat="1" ht="6.9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65" s="1" customFormat="1" ht="18" customHeight="1">
      <c r="B117" s="34"/>
      <c r="C117" s="30" t="s">
        <v>22</v>
      </c>
      <c r="D117" s="35"/>
      <c r="E117" s="35"/>
      <c r="F117" s="28" t="str">
        <f>F10</f>
        <v xml:space="preserve"> </v>
      </c>
      <c r="G117" s="35"/>
      <c r="H117" s="35"/>
      <c r="I117" s="35"/>
      <c r="J117" s="35"/>
      <c r="K117" s="30" t="s">
        <v>24</v>
      </c>
      <c r="L117" s="35"/>
      <c r="M117" s="214">
        <f>IF(O10="","",O10)</f>
        <v>42926</v>
      </c>
      <c r="N117" s="214"/>
      <c r="O117" s="214"/>
      <c r="P117" s="214"/>
      <c r="Q117" s="35"/>
      <c r="R117" s="36"/>
    </row>
    <row r="118" spans="2:65" s="1" customFormat="1" ht="6.9" customHeight="1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65" s="1" customFormat="1" ht="13.2">
      <c r="B119" s="34"/>
      <c r="C119" s="30" t="s">
        <v>25</v>
      </c>
      <c r="D119" s="35"/>
      <c r="E119" s="35"/>
      <c r="F119" s="28" t="str">
        <f>E13</f>
        <v>obec Jakubovany</v>
      </c>
      <c r="G119" s="35"/>
      <c r="H119" s="35"/>
      <c r="I119" s="35"/>
      <c r="J119" s="35"/>
      <c r="K119" s="30" t="s">
        <v>30</v>
      </c>
      <c r="L119" s="35"/>
      <c r="M119" s="219" t="str">
        <f>E19</f>
        <v>aut.Ing.Peter Jurica</v>
      </c>
      <c r="N119" s="219"/>
      <c r="O119" s="219"/>
      <c r="P119" s="219"/>
      <c r="Q119" s="219"/>
      <c r="R119" s="36"/>
    </row>
    <row r="120" spans="2:65" s="1" customFormat="1" ht="14.4" customHeight="1">
      <c r="B120" s="34"/>
      <c r="C120" s="30" t="s">
        <v>29</v>
      </c>
      <c r="D120" s="35"/>
      <c r="E120" s="35"/>
      <c r="F120" s="28" t="str">
        <f>IF(E16="","",E16)</f>
        <v>.</v>
      </c>
      <c r="G120" s="35"/>
      <c r="H120" s="35"/>
      <c r="I120" s="35"/>
      <c r="J120" s="35"/>
      <c r="K120" s="30" t="s">
        <v>33</v>
      </c>
      <c r="L120" s="35"/>
      <c r="M120" s="219" t="str">
        <f>E22</f>
        <v xml:space="preserve"> </v>
      </c>
      <c r="N120" s="219"/>
      <c r="O120" s="219"/>
      <c r="P120" s="219"/>
      <c r="Q120" s="219"/>
      <c r="R120" s="36"/>
    </row>
    <row r="121" spans="2:65" s="1" customFormat="1" ht="10.35" customHeight="1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65" s="9" customFormat="1" ht="29.25" customHeight="1">
      <c r="B122" s="147"/>
      <c r="C122" s="148" t="s">
        <v>161</v>
      </c>
      <c r="D122" s="149" t="s">
        <v>162</v>
      </c>
      <c r="E122" s="149" t="s">
        <v>57</v>
      </c>
      <c r="F122" s="248" t="s">
        <v>163</v>
      </c>
      <c r="G122" s="248"/>
      <c r="H122" s="248"/>
      <c r="I122" s="248"/>
      <c r="J122" s="149" t="s">
        <v>164</v>
      </c>
      <c r="K122" s="149" t="s">
        <v>165</v>
      </c>
      <c r="L122" s="249" t="s">
        <v>166</v>
      </c>
      <c r="M122" s="249"/>
      <c r="N122" s="248" t="s">
        <v>138</v>
      </c>
      <c r="O122" s="248"/>
      <c r="P122" s="248"/>
      <c r="Q122" s="250"/>
      <c r="R122" s="150"/>
      <c r="T122" s="74" t="s">
        <v>167</v>
      </c>
      <c r="U122" s="75" t="s">
        <v>39</v>
      </c>
      <c r="V122" s="75" t="s">
        <v>168</v>
      </c>
      <c r="W122" s="75" t="s">
        <v>169</v>
      </c>
      <c r="X122" s="75" t="s">
        <v>170</v>
      </c>
      <c r="Y122" s="75" t="s">
        <v>171</v>
      </c>
      <c r="Z122" s="75" t="s">
        <v>172</v>
      </c>
      <c r="AA122" s="76" t="s">
        <v>173</v>
      </c>
    </row>
    <row r="123" spans="2:65" s="1" customFormat="1" ht="29.25" customHeight="1">
      <c r="B123" s="34"/>
      <c r="C123" s="78" t="s">
        <v>135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233">
        <f>BK123</f>
        <v>0</v>
      </c>
      <c r="O123" s="234"/>
      <c r="P123" s="234"/>
      <c r="Q123" s="234"/>
      <c r="R123" s="36"/>
      <c r="T123" s="77"/>
      <c r="U123" s="50"/>
      <c r="V123" s="50"/>
      <c r="W123" s="151">
        <f>W124+W152</f>
        <v>0</v>
      </c>
      <c r="X123" s="50"/>
      <c r="Y123" s="151">
        <f>Y124+Y152</f>
        <v>0</v>
      </c>
      <c r="Z123" s="50"/>
      <c r="AA123" s="152">
        <f>AA124+AA152</f>
        <v>0</v>
      </c>
      <c r="AT123" s="18" t="s">
        <v>74</v>
      </c>
      <c r="AU123" s="18" t="s">
        <v>140</v>
      </c>
      <c r="BK123" s="153">
        <f>BK124+BK152</f>
        <v>0</v>
      </c>
    </row>
    <row r="124" spans="2:65" s="10" customFormat="1" ht="37.35" customHeight="1">
      <c r="B124" s="154"/>
      <c r="C124" s="155"/>
      <c r="D124" s="156" t="s">
        <v>145</v>
      </c>
      <c r="E124" s="156"/>
      <c r="F124" s="156"/>
      <c r="G124" s="156"/>
      <c r="H124" s="156"/>
      <c r="I124" s="156"/>
      <c r="J124" s="156"/>
      <c r="K124" s="156"/>
      <c r="L124" s="156"/>
      <c r="M124" s="156"/>
      <c r="N124" s="235">
        <f>BK124</f>
        <v>0</v>
      </c>
      <c r="O124" s="236"/>
      <c r="P124" s="236"/>
      <c r="Q124" s="236"/>
      <c r="R124" s="157"/>
      <c r="T124" s="158"/>
      <c r="U124" s="155"/>
      <c r="V124" s="155"/>
      <c r="W124" s="159">
        <f>W125+W131+W135+W149+W150</f>
        <v>0</v>
      </c>
      <c r="X124" s="155"/>
      <c r="Y124" s="159">
        <f>Y125+Y131+Y135+Y149+Y150</f>
        <v>0</v>
      </c>
      <c r="Z124" s="155"/>
      <c r="AA124" s="160">
        <f>AA125+AA131+AA135+AA149+AA150</f>
        <v>0</v>
      </c>
      <c r="AR124" s="161" t="s">
        <v>82</v>
      </c>
      <c r="AT124" s="162" t="s">
        <v>74</v>
      </c>
      <c r="AU124" s="162" t="s">
        <v>75</v>
      </c>
      <c r="AY124" s="161" t="s">
        <v>174</v>
      </c>
      <c r="BK124" s="163">
        <f>BK125+BK131+BK135+BK149+BK150</f>
        <v>0</v>
      </c>
    </row>
    <row r="125" spans="2:65" s="10" customFormat="1" ht="19.95" customHeight="1">
      <c r="B125" s="154"/>
      <c r="C125" s="155"/>
      <c r="D125" s="164" t="s">
        <v>291</v>
      </c>
      <c r="E125" s="164"/>
      <c r="F125" s="164"/>
      <c r="G125" s="164"/>
      <c r="H125" s="164"/>
      <c r="I125" s="164"/>
      <c r="J125" s="164"/>
      <c r="K125" s="164"/>
      <c r="L125" s="164"/>
      <c r="M125" s="164"/>
      <c r="N125" s="237">
        <f>BK125</f>
        <v>0</v>
      </c>
      <c r="O125" s="238"/>
      <c r="P125" s="238"/>
      <c r="Q125" s="238"/>
      <c r="R125" s="157"/>
      <c r="T125" s="158"/>
      <c r="U125" s="155"/>
      <c r="V125" s="155"/>
      <c r="W125" s="159">
        <f>SUM(W126:W130)</f>
        <v>0</v>
      </c>
      <c r="X125" s="155"/>
      <c r="Y125" s="159">
        <f>SUM(Y126:Y130)</f>
        <v>0</v>
      </c>
      <c r="Z125" s="155"/>
      <c r="AA125" s="160">
        <f>SUM(AA126:AA130)</f>
        <v>0</v>
      </c>
      <c r="AR125" s="161" t="s">
        <v>82</v>
      </c>
      <c r="AT125" s="162" t="s">
        <v>74</v>
      </c>
      <c r="AU125" s="162" t="s">
        <v>82</v>
      </c>
      <c r="AY125" s="161" t="s">
        <v>174</v>
      </c>
      <c r="BK125" s="163">
        <f>SUM(BK126:BK130)</f>
        <v>0</v>
      </c>
    </row>
    <row r="126" spans="2:65" s="1" customFormat="1" ht="31.5" customHeight="1">
      <c r="B126" s="136"/>
      <c r="C126" s="165" t="s">
        <v>273</v>
      </c>
      <c r="D126" s="165" t="s">
        <v>175</v>
      </c>
      <c r="E126" s="166" t="s">
        <v>296</v>
      </c>
      <c r="F126" s="239" t="s">
        <v>297</v>
      </c>
      <c r="G126" s="239"/>
      <c r="H126" s="239"/>
      <c r="I126" s="239"/>
      <c r="J126" s="167" t="s">
        <v>198</v>
      </c>
      <c r="K126" s="168">
        <v>90</v>
      </c>
      <c r="L126" s="240">
        <v>0</v>
      </c>
      <c r="M126" s="240"/>
      <c r="N126" s="241">
        <f>ROUND(L126*K126,2)</f>
        <v>0</v>
      </c>
      <c r="O126" s="241"/>
      <c r="P126" s="241"/>
      <c r="Q126" s="241"/>
      <c r="R126" s="139"/>
      <c r="T126" s="169" t="s">
        <v>5</v>
      </c>
      <c r="U126" s="43" t="s">
        <v>42</v>
      </c>
      <c r="V126" s="35"/>
      <c r="W126" s="170">
        <f>V126*K126</f>
        <v>0</v>
      </c>
      <c r="X126" s="170">
        <v>0</v>
      </c>
      <c r="Y126" s="170">
        <f>X126*K126</f>
        <v>0</v>
      </c>
      <c r="Z126" s="170">
        <v>0</v>
      </c>
      <c r="AA126" s="171">
        <f>Z126*K126</f>
        <v>0</v>
      </c>
      <c r="AR126" s="18" t="s">
        <v>179</v>
      </c>
      <c r="AT126" s="18" t="s">
        <v>175</v>
      </c>
      <c r="AU126" s="18" t="s">
        <v>87</v>
      </c>
      <c r="AY126" s="18" t="s">
        <v>174</v>
      </c>
      <c r="BE126" s="112">
        <f>IF(U126="základná",N126,0)</f>
        <v>0</v>
      </c>
      <c r="BF126" s="112">
        <f>IF(U126="znížená",N126,0)</f>
        <v>0</v>
      </c>
      <c r="BG126" s="112">
        <f>IF(U126="zákl. prenesená",N126,0)</f>
        <v>0</v>
      </c>
      <c r="BH126" s="112">
        <f>IF(U126="zníž. prenesená",N126,0)</f>
        <v>0</v>
      </c>
      <c r="BI126" s="112">
        <f>IF(U126="nulová",N126,0)</f>
        <v>0</v>
      </c>
      <c r="BJ126" s="18" t="s">
        <v>87</v>
      </c>
      <c r="BK126" s="112">
        <f>ROUND(L126*K126,2)</f>
        <v>0</v>
      </c>
      <c r="BL126" s="18" t="s">
        <v>179</v>
      </c>
      <c r="BM126" s="18" t="s">
        <v>298</v>
      </c>
    </row>
    <row r="127" spans="2:65" s="1" customFormat="1" ht="31.5" customHeight="1">
      <c r="B127" s="136"/>
      <c r="C127" s="165" t="s">
        <v>277</v>
      </c>
      <c r="D127" s="165" t="s">
        <v>175</v>
      </c>
      <c r="E127" s="166" t="s">
        <v>299</v>
      </c>
      <c r="F127" s="239" t="s">
        <v>300</v>
      </c>
      <c r="G127" s="239"/>
      <c r="H127" s="239"/>
      <c r="I127" s="239"/>
      <c r="J127" s="167" t="s">
        <v>198</v>
      </c>
      <c r="K127" s="168">
        <v>40</v>
      </c>
      <c r="L127" s="240">
        <v>0</v>
      </c>
      <c r="M127" s="240"/>
      <c r="N127" s="241">
        <f>ROUND(L127*K127,2)</f>
        <v>0</v>
      </c>
      <c r="O127" s="241"/>
      <c r="P127" s="241"/>
      <c r="Q127" s="241"/>
      <c r="R127" s="139"/>
      <c r="T127" s="169" t="s">
        <v>5</v>
      </c>
      <c r="U127" s="43" t="s">
        <v>42</v>
      </c>
      <c r="V127" s="35"/>
      <c r="W127" s="170">
        <f>V127*K127</f>
        <v>0</v>
      </c>
      <c r="X127" s="170">
        <v>0</v>
      </c>
      <c r="Y127" s="170">
        <f>X127*K127</f>
        <v>0</v>
      </c>
      <c r="Z127" s="170">
        <v>0</v>
      </c>
      <c r="AA127" s="171">
        <f>Z127*K127</f>
        <v>0</v>
      </c>
      <c r="AR127" s="18" t="s">
        <v>179</v>
      </c>
      <c r="AT127" s="18" t="s">
        <v>175</v>
      </c>
      <c r="AU127" s="18" t="s">
        <v>87</v>
      </c>
      <c r="AY127" s="18" t="s">
        <v>174</v>
      </c>
      <c r="BE127" s="112">
        <f>IF(U127="základná",N127,0)</f>
        <v>0</v>
      </c>
      <c r="BF127" s="112">
        <f>IF(U127="znížená",N127,0)</f>
        <v>0</v>
      </c>
      <c r="BG127" s="112">
        <f>IF(U127="zákl. prenesená",N127,0)</f>
        <v>0</v>
      </c>
      <c r="BH127" s="112">
        <f>IF(U127="zníž. prenesená",N127,0)</f>
        <v>0</v>
      </c>
      <c r="BI127" s="112">
        <f>IF(U127="nulová",N127,0)</f>
        <v>0</v>
      </c>
      <c r="BJ127" s="18" t="s">
        <v>87</v>
      </c>
      <c r="BK127" s="112">
        <f>ROUND(L127*K127,2)</f>
        <v>0</v>
      </c>
      <c r="BL127" s="18" t="s">
        <v>179</v>
      </c>
      <c r="BM127" s="18" t="s">
        <v>301</v>
      </c>
    </row>
    <row r="128" spans="2:65" s="1" customFormat="1" ht="31.5" customHeight="1">
      <c r="B128" s="136"/>
      <c r="C128" s="165" t="s">
        <v>284</v>
      </c>
      <c r="D128" s="165" t="s">
        <v>175</v>
      </c>
      <c r="E128" s="166" t="s">
        <v>302</v>
      </c>
      <c r="F128" s="239" t="s">
        <v>303</v>
      </c>
      <c r="G128" s="239"/>
      <c r="H128" s="239"/>
      <c r="I128" s="239"/>
      <c r="J128" s="167" t="s">
        <v>198</v>
      </c>
      <c r="K128" s="168">
        <v>42</v>
      </c>
      <c r="L128" s="240">
        <v>0</v>
      </c>
      <c r="M128" s="240"/>
      <c r="N128" s="241">
        <f>ROUND(L128*K128,2)</f>
        <v>0</v>
      </c>
      <c r="O128" s="241"/>
      <c r="P128" s="241"/>
      <c r="Q128" s="241"/>
      <c r="R128" s="139"/>
      <c r="T128" s="169" t="s">
        <v>5</v>
      </c>
      <c r="U128" s="43" t="s">
        <v>42</v>
      </c>
      <c r="V128" s="35"/>
      <c r="W128" s="170">
        <f>V128*K128</f>
        <v>0</v>
      </c>
      <c r="X128" s="170">
        <v>0</v>
      </c>
      <c r="Y128" s="170">
        <f>X128*K128</f>
        <v>0</v>
      </c>
      <c r="Z128" s="170">
        <v>0</v>
      </c>
      <c r="AA128" s="171">
        <f>Z128*K128</f>
        <v>0</v>
      </c>
      <c r="AR128" s="18" t="s">
        <v>179</v>
      </c>
      <c r="AT128" s="18" t="s">
        <v>175</v>
      </c>
      <c r="AU128" s="18" t="s">
        <v>87</v>
      </c>
      <c r="AY128" s="18" t="s">
        <v>174</v>
      </c>
      <c r="BE128" s="112">
        <f>IF(U128="základná",N128,0)</f>
        <v>0</v>
      </c>
      <c r="BF128" s="112">
        <f>IF(U128="znížená",N128,0)</f>
        <v>0</v>
      </c>
      <c r="BG128" s="112">
        <f>IF(U128="zákl. prenesená",N128,0)</f>
        <v>0</v>
      </c>
      <c r="BH128" s="112">
        <f>IF(U128="zníž. prenesená",N128,0)</f>
        <v>0</v>
      </c>
      <c r="BI128" s="112">
        <f>IF(U128="nulová",N128,0)</f>
        <v>0</v>
      </c>
      <c r="BJ128" s="18" t="s">
        <v>87</v>
      </c>
      <c r="BK128" s="112">
        <f>ROUND(L128*K128,2)</f>
        <v>0</v>
      </c>
      <c r="BL128" s="18" t="s">
        <v>179</v>
      </c>
      <c r="BM128" s="18" t="s">
        <v>304</v>
      </c>
    </row>
    <row r="129" spans="2:65" s="1" customFormat="1" ht="31.5" customHeight="1">
      <c r="B129" s="136"/>
      <c r="C129" s="165" t="s">
        <v>305</v>
      </c>
      <c r="D129" s="165" t="s">
        <v>175</v>
      </c>
      <c r="E129" s="166" t="s">
        <v>306</v>
      </c>
      <c r="F129" s="239" t="s">
        <v>307</v>
      </c>
      <c r="G129" s="239"/>
      <c r="H129" s="239"/>
      <c r="I129" s="239"/>
      <c r="J129" s="167" t="s">
        <v>198</v>
      </c>
      <c r="K129" s="168">
        <v>172</v>
      </c>
      <c r="L129" s="240">
        <v>0</v>
      </c>
      <c r="M129" s="240"/>
      <c r="N129" s="241">
        <f>ROUND(L129*K129,2)</f>
        <v>0</v>
      </c>
      <c r="O129" s="241"/>
      <c r="P129" s="241"/>
      <c r="Q129" s="241"/>
      <c r="R129" s="139"/>
      <c r="T129" s="169" t="s">
        <v>5</v>
      </c>
      <c r="U129" s="43" t="s">
        <v>42</v>
      </c>
      <c r="V129" s="35"/>
      <c r="W129" s="170">
        <f>V129*K129</f>
        <v>0</v>
      </c>
      <c r="X129" s="170">
        <v>0</v>
      </c>
      <c r="Y129" s="170">
        <f>X129*K129</f>
        <v>0</v>
      </c>
      <c r="Z129" s="170">
        <v>0</v>
      </c>
      <c r="AA129" s="171">
        <f>Z129*K129</f>
        <v>0</v>
      </c>
      <c r="AR129" s="18" t="s">
        <v>179</v>
      </c>
      <c r="AT129" s="18" t="s">
        <v>175</v>
      </c>
      <c r="AU129" s="18" t="s">
        <v>87</v>
      </c>
      <c r="AY129" s="18" t="s">
        <v>174</v>
      </c>
      <c r="BE129" s="112">
        <f>IF(U129="základná",N129,0)</f>
        <v>0</v>
      </c>
      <c r="BF129" s="112">
        <f>IF(U129="znížená",N129,0)</f>
        <v>0</v>
      </c>
      <c r="BG129" s="112">
        <f>IF(U129="zákl. prenesená",N129,0)</f>
        <v>0</v>
      </c>
      <c r="BH129" s="112">
        <f>IF(U129="zníž. prenesená",N129,0)</f>
        <v>0</v>
      </c>
      <c r="BI129" s="112">
        <f>IF(U129="nulová",N129,0)</f>
        <v>0</v>
      </c>
      <c r="BJ129" s="18" t="s">
        <v>87</v>
      </c>
      <c r="BK129" s="112">
        <f>ROUND(L129*K129,2)</f>
        <v>0</v>
      </c>
      <c r="BL129" s="18" t="s">
        <v>179</v>
      </c>
      <c r="BM129" s="18" t="s">
        <v>308</v>
      </c>
    </row>
    <row r="130" spans="2:65" s="1" customFormat="1" ht="31.5" customHeight="1">
      <c r="B130" s="136"/>
      <c r="C130" s="165" t="s">
        <v>309</v>
      </c>
      <c r="D130" s="165" t="s">
        <v>175</v>
      </c>
      <c r="E130" s="166" t="s">
        <v>310</v>
      </c>
      <c r="F130" s="239" t="s">
        <v>311</v>
      </c>
      <c r="G130" s="239"/>
      <c r="H130" s="239"/>
      <c r="I130" s="239"/>
      <c r="J130" s="167" t="s">
        <v>312</v>
      </c>
      <c r="K130" s="177">
        <v>0</v>
      </c>
      <c r="L130" s="240">
        <v>0</v>
      </c>
      <c r="M130" s="240"/>
      <c r="N130" s="241">
        <f>ROUND(L130*K130,2)</f>
        <v>0</v>
      </c>
      <c r="O130" s="241"/>
      <c r="P130" s="241"/>
      <c r="Q130" s="241"/>
      <c r="R130" s="139"/>
      <c r="T130" s="169" t="s">
        <v>5</v>
      </c>
      <c r="U130" s="43" t="s">
        <v>42</v>
      </c>
      <c r="V130" s="35"/>
      <c r="W130" s="170">
        <f>V130*K130</f>
        <v>0</v>
      </c>
      <c r="X130" s="170">
        <v>0</v>
      </c>
      <c r="Y130" s="170">
        <f>X130*K130</f>
        <v>0</v>
      </c>
      <c r="Z130" s="170">
        <v>0</v>
      </c>
      <c r="AA130" s="171">
        <f>Z130*K130</f>
        <v>0</v>
      </c>
      <c r="AR130" s="18" t="s">
        <v>179</v>
      </c>
      <c r="AT130" s="18" t="s">
        <v>175</v>
      </c>
      <c r="AU130" s="18" t="s">
        <v>87</v>
      </c>
      <c r="AY130" s="18" t="s">
        <v>174</v>
      </c>
      <c r="BE130" s="112">
        <f>IF(U130="základná",N130,0)</f>
        <v>0</v>
      </c>
      <c r="BF130" s="112">
        <f>IF(U130="znížená",N130,0)</f>
        <v>0</v>
      </c>
      <c r="BG130" s="112">
        <f>IF(U130="zákl. prenesená",N130,0)</f>
        <v>0</v>
      </c>
      <c r="BH130" s="112">
        <f>IF(U130="zníž. prenesená",N130,0)</f>
        <v>0</v>
      </c>
      <c r="BI130" s="112">
        <f>IF(U130="nulová",N130,0)</f>
        <v>0</v>
      </c>
      <c r="BJ130" s="18" t="s">
        <v>87</v>
      </c>
      <c r="BK130" s="112">
        <f>ROUND(L130*K130,2)</f>
        <v>0</v>
      </c>
      <c r="BL130" s="18" t="s">
        <v>179</v>
      </c>
      <c r="BM130" s="18" t="s">
        <v>313</v>
      </c>
    </row>
    <row r="131" spans="2:65" s="10" customFormat="1" ht="29.85" customHeight="1">
      <c r="B131" s="154"/>
      <c r="C131" s="155"/>
      <c r="D131" s="164" t="s">
        <v>292</v>
      </c>
      <c r="E131" s="164"/>
      <c r="F131" s="164"/>
      <c r="G131" s="164"/>
      <c r="H131" s="164"/>
      <c r="I131" s="164"/>
      <c r="J131" s="164"/>
      <c r="K131" s="164"/>
      <c r="L131" s="164"/>
      <c r="M131" s="164"/>
      <c r="N131" s="228">
        <f>BK131</f>
        <v>0</v>
      </c>
      <c r="O131" s="229"/>
      <c r="P131" s="229"/>
      <c r="Q131" s="229"/>
      <c r="R131" s="157"/>
      <c r="T131" s="158"/>
      <c r="U131" s="155"/>
      <c r="V131" s="155"/>
      <c r="W131" s="159">
        <f>SUM(W132:W134)</f>
        <v>0</v>
      </c>
      <c r="X131" s="155"/>
      <c r="Y131" s="159">
        <f>SUM(Y132:Y134)</f>
        <v>0</v>
      </c>
      <c r="Z131" s="155"/>
      <c r="AA131" s="160">
        <f>SUM(AA132:AA134)</f>
        <v>0</v>
      </c>
      <c r="AR131" s="161" t="s">
        <v>82</v>
      </c>
      <c r="AT131" s="162" t="s">
        <v>74</v>
      </c>
      <c r="AU131" s="162" t="s">
        <v>82</v>
      </c>
      <c r="AY131" s="161" t="s">
        <v>174</v>
      </c>
      <c r="BK131" s="163">
        <f>SUM(BK132:BK134)</f>
        <v>0</v>
      </c>
    </row>
    <row r="132" spans="2:65" s="1" customFormat="1" ht="31.5" customHeight="1">
      <c r="B132" s="136"/>
      <c r="C132" s="165" t="s">
        <v>314</v>
      </c>
      <c r="D132" s="165" t="s">
        <v>175</v>
      </c>
      <c r="E132" s="166" t="s">
        <v>315</v>
      </c>
      <c r="F132" s="239" t="s">
        <v>316</v>
      </c>
      <c r="G132" s="239"/>
      <c r="H132" s="239"/>
      <c r="I132" s="239"/>
      <c r="J132" s="167" t="s">
        <v>244</v>
      </c>
      <c r="K132" s="168">
        <v>14</v>
      </c>
      <c r="L132" s="240">
        <v>0</v>
      </c>
      <c r="M132" s="240"/>
      <c r="N132" s="241">
        <f>ROUND(L132*K132,2)</f>
        <v>0</v>
      </c>
      <c r="O132" s="241"/>
      <c r="P132" s="241"/>
      <c r="Q132" s="241"/>
      <c r="R132" s="139"/>
      <c r="T132" s="169" t="s">
        <v>5</v>
      </c>
      <c r="U132" s="43" t="s">
        <v>42</v>
      </c>
      <c r="V132" s="35"/>
      <c r="W132" s="170">
        <f>V132*K132</f>
        <v>0</v>
      </c>
      <c r="X132" s="170">
        <v>0</v>
      </c>
      <c r="Y132" s="170">
        <f>X132*K132</f>
        <v>0</v>
      </c>
      <c r="Z132" s="170">
        <v>0</v>
      </c>
      <c r="AA132" s="171">
        <f>Z132*K132</f>
        <v>0</v>
      </c>
      <c r="AR132" s="18" t="s">
        <v>179</v>
      </c>
      <c r="AT132" s="18" t="s">
        <v>175</v>
      </c>
      <c r="AU132" s="18" t="s">
        <v>87</v>
      </c>
      <c r="AY132" s="18" t="s">
        <v>174</v>
      </c>
      <c r="BE132" s="112">
        <f>IF(U132="základná",N132,0)</f>
        <v>0</v>
      </c>
      <c r="BF132" s="112">
        <f>IF(U132="znížená",N132,0)</f>
        <v>0</v>
      </c>
      <c r="BG132" s="112">
        <f>IF(U132="zákl. prenesená",N132,0)</f>
        <v>0</v>
      </c>
      <c r="BH132" s="112">
        <f>IF(U132="zníž. prenesená",N132,0)</f>
        <v>0</v>
      </c>
      <c r="BI132" s="112">
        <f>IF(U132="nulová",N132,0)</f>
        <v>0</v>
      </c>
      <c r="BJ132" s="18" t="s">
        <v>87</v>
      </c>
      <c r="BK132" s="112">
        <f>ROUND(L132*K132,2)</f>
        <v>0</v>
      </c>
      <c r="BL132" s="18" t="s">
        <v>179</v>
      </c>
      <c r="BM132" s="18" t="s">
        <v>317</v>
      </c>
    </row>
    <row r="133" spans="2:65" s="1" customFormat="1" ht="31.5" customHeight="1">
      <c r="B133" s="136"/>
      <c r="C133" s="172" t="s">
        <v>318</v>
      </c>
      <c r="D133" s="172" t="s">
        <v>278</v>
      </c>
      <c r="E133" s="173" t="s">
        <v>319</v>
      </c>
      <c r="F133" s="242" t="s">
        <v>320</v>
      </c>
      <c r="G133" s="242"/>
      <c r="H133" s="242"/>
      <c r="I133" s="242"/>
      <c r="J133" s="174" t="s">
        <v>281</v>
      </c>
      <c r="K133" s="175">
        <v>14</v>
      </c>
      <c r="L133" s="243">
        <v>0</v>
      </c>
      <c r="M133" s="243"/>
      <c r="N133" s="244">
        <f>ROUND(L133*K133,2)</f>
        <v>0</v>
      </c>
      <c r="O133" s="241"/>
      <c r="P133" s="241"/>
      <c r="Q133" s="241"/>
      <c r="R133" s="139"/>
      <c r="T133" s="169" t="s">
        <v>5</v>
      </c>
      <c r="U133" s="43" t="s">
        <v>42</v>
      </c>
      <c r="V133" s="35"/>
      <c r="W133" s="170">
        <f>V133*K133</f>
        <v>0</v>
      </c>
      <c r="X133" s="170">
        <v>0</v>
      </c>
      <c r="Y133" s="170">
        <f>X133*K133</f>
        <v>0</v>
      </c>
      <c r="Z133" s="170">
        <v>0</v>
      </c>
      <c r="AA133" s="171">
        <f>Z133*K133</f>
        <v>0</v>
      </c>
      <c r="AR133" s="18" t="s">
        <v>204</v>
      </c>
      <c r="AT133" s="18" t="s">
        <v>278</v>
      </c>
      <c r="AU133" s="18" t="s">
        <v>87</v>
      </c>
      <c r="AY133" s="18" t="s">
        <v>174</v>
      </c>
      <c r="BE133" s="112">
        <f>IF(U133="základná",N133,0)</f>
        <v>0</v>
      </c>
      <c r="BF133" s="112">
        <f>IF(U133="znížená",N133,0)</f>
        <v>0</v>
      </c>
      <c r="BG133" s="112">
        <f>IF(U133="zákl. prenesená",N133,0)</f>
        <v>0</v>
      </c>
      <c r="BH133" s="112">
        <f>IF(U133="zníž. prenesená",N133,0)</f>
        <v>0</v>
      </c>
      <c r="BI133" s="112">
        <f>IF(U133="nulová",N133,0)</f>
        <v>0</v>
      </c>
      <c r="BJ133" s="18" t="s">
        <v>87</v>
      </c>
      <c r="BK133" s="112">
        <f>ROUND(L133*K133,2)</f>
        <v>0</v>
      </c>
      <c r="BL133" s="18" t="s">
        <v>179</v>
      </c>
      <c r="BM133" s="18" t="s">
        <v>321</v>
      </c>
    </row>
    <row r="134" spans="2:65" s="1" customFormat="1" ht="31.5" customHeight="1">
      <c r="B134" s="136"/>
      <c r="C134" s="165" t="s">
        <v>308</v>
      </c>
      <c r="D134" s="165" t="s">
        <v>175</v>
      </c>
      <c r="E134" s="166" t="s">
        <v>322</v>
      </c>
      <c r="F134" s="239" t="s">
        <v>323</v>
      </c>
      <c r="G134" s="239"/>
      <c r="H134" s="239"/>
      <c r="I134" s="239"/>
      <c r="J134" s="167" t="s">
        <v>312</v>
      </c>
      <c r="K134" s="177">
        <v>0</v>
      </c>
      <c r="L134" s="240">
        <v>0</v>
      </c>
      <c r="M134" s="240"/>
      <c r="N134" s="241">
        <f>ROUND(L134*K134,2)</f>
        <v>0</v>
      </c>
      <c r="O134" s="241"/>
      <c r="P134" s="241"/>
      <c r="Q134" s="241"/>
      <c r="R134" s="139"/>
      <c r="T134" s="169" t="s">
        <v>5</v>
      </c>
      <c r="U134" s="43" t="s">
        <v>42</v>
      </c>
      <c r="V134" s="35"/>
      <c r="W134" s="170">
        <f>V134*K134</f>
        <v>0</v>
      </c>
      <c r="X134" s="170">
        <v>0</v>
      </c>
      <c r="Y134" s="170">
        <f>X134*K134</f>
        <v>0</v>
      </c>
      <c r="Z134" s="170">
        <v>0</v>
      </c>
      <c r="AA134" s="171">
        <f>Z134*K134</f>
        <v>0</v>
      </c>
      <c r="AR134" s="18" t="s">
        <v>179</v>
      </c>
      <c r="AT134" s="18" t="s">
        <v>175</v>
      </c>
      <c r="AU134" s="18" t="s">
        <v>87</v>
      </c>
      <c r="AY134" s="18" t="s">
        <v>174</v>
      </c>
      <c r="BE134" s="112">
        <f>IF(U134="základná",N134,0)</f>
        <v>0</v>
      </c>
      <c r="BF134" s="112">
        <f>IF(U134="znížená",N134,0)</f>
        <v>0</v>
      </c>
      <c r="BG134" s="112">
        <f>IF(U134="zákl. prenesená",N134,0)</f>
        <v>0</v>
      </c>
      <c r="BH134" s="112">
        <f>IF(U134="zníž. prenesená",N134,0)</f>
        <v>0</v>
      </c>
      <c r="BI134" s="112">
        <f>IF(U134="nulová",N134,0)</f>
        <v>0</v>
      </c>
      <c r="BJ134" s="18" t="s">
        <v>87</v>
      </c>
      <c r="BK134" s="112">
        <f>ROUND(L134*K134,2)</f>
        <v>0</v>
      </c>
      <c r="BL134" s="18" t="s">
        <v>179</v>
      </c>
      <c r="BM134" s="18" t="s">
        <v>324</v>
      </c>
    </row>
    <row r="135" spans="2:65" s="10" customFormat="1" ht="29.85" customHeight="1">
      <c r="B135" s="154"/>
      <c r="C135" s="155"/>
      <c r="D135" s="164" t="s">
        <v>293</v>
      </c>
      <c r="E135" s="164"/>
      <c r="F135" s="164"/>
      <c r="G135" s="164"/>
      <c r="H135" s="164"/>
      <c r="I135" s="164"/>
      <c r="J135" s="164"/>
      <c r="K135" s="164"/>
      <c r="L135" s="164"/>
      <c r="M135" s="164"/>
      <c r="N135" s="228">
        <f>BK135</f>
        <v>0</v>
      </c>
      <c r="O135" s="229"/>
      <c r="P135" s="229"/>
      <c r="Q135" s="229"/>
      <c r="R135" s="157"/>
      <c r="T135" s="158"/>
      <c r="U135" s="155"/>
      <c r="V135" s="155"/>
      <c r="W135" s="159">
        <f>SUM(W136:W148)</f>
        <v>0</v>
      </c>
      <c r="X135" s="155"/>
      <c r="Y135" s="159">
        <f>SUM(Y136:Y148)</f>
        <v>0</v>
      </c>
      <c r="Z135" s="155"/>
      <c r="AA135" s="160">
        <f>SUM(AA136:AA148)</f>
        <v>0</v>
      </c>
      <c r="AR135" s="161" t="s">
        <v>82</v>
      </c>
      <c r="AT135" s="162" t="s">
        <v>74</v>
      </c>
      <c r="AU135" s="162" t="s">
        <v>82</v>
      </c>
      <c r="AY135" s="161" t="s">
        <v>174</v>
      </c>
      <c r="BK135" s="163">
        <f>SUM(BK136:BK148)</f>
        <v>0</v>
      </c>
    </row>
    <row r="136" spans="2:65" s="1" customFormat="1" ht="31.5" customHeight="1">
      <c r="B136" s="136"/>
      <c r="C136" s="165" t="s">
        <v>325</v>
      </c>
      <c r="D136" s="165" t="s">
        <v>175</v>
      </c>
      <c r="E136" s="166" t="s">
        <v>326</v>
      </c>
      <c r="F136" s="239" t="s">
        <v>327</v>
      </c>
      <c r="G136" s="239"/>
      <c r="H136" s="239"/>
      <c r="I136" s="239"/>
      <c r="J136" s="167" t="s">
        <v>328</v>
      </c>
      <c r="K136" s="168">
        <v>11</v>
      </c>
      <c r="L136" s="240">
        <v>0</v>
      </c>
      <c r="M136" s="240"/>
      <c r="N136" s="241">
        <f t="shared" ref="N136:N148" si="5">ROUND(L136*K136,2)</f>
        <v>0</v>
      </c>
      <c r="O136" s="241"/>
      <c r="P136" s="241"/>
      <c r="Q136" s="241"/>
      <c r="R136" s="139"/>
      <c r="T136" s="169" t="s">
        <v>5</v>
      </c>
      <c r="U136" s="43" t="s">
        <v>42</v>
      </c>
      <c r="V136" s="35"/>
      <c r="W136" s="170">
        <f t="shared" ref="W136:W148" si="6">V136*K136</f>
        <v>0</v>
      </c>
      <c r="X136" s="170">
        <v>0</v>
      </c>
      <c r="Y136" s="170">
        <f t="shared" ref="Y136:Y148" si="7">X136*K136</f>
        <v>0</v>
      </c>
      <c r="Z136" s="170">
        <v>0</v>
      </c>
      <c r="AA136" s="171">
        <f t="shared" ref="AA136:AA148" si="8">Z136*K136</f>
        <v>0</v>
      </c>
      <c r="AR136" s="18" t="s">
        <v>179</v>
      </c>
      <c r="AT136" s="18" t="s">
        <v>175</v>
      </c>
      <c r="AU136" s="18" t="s">
        <v>87</v>
      </c>
      <c r="AY136" s="18" t="s">
        <v>174</v>
      </c>
      <c r="BE136" s="112">
        <f t="shared" ref="BE136:BE148" si="9">IF(U136="základná",N136,0)</f>
        <v>0</v>
      </c>
      <c r="BF136" s="112">
        <f t="shared" ref="BF136:BF148" si="10">IF(U136="znížená",N136,0)</f>
        <v>0</v>
      </c>
      <c r="BG136" s="112">
        <f t="shared" ref="BG136:BG148" si="11">IF(U136="zákl. prenesená",N136,0)</f>
        <v>0</v>
      </c>
      <c r="BH136" s="112">
        <f t="shared" ref="BH136:BH148" si="12">IF(U136="zníž. prenesená",N136,0)</f>
        <v>0</v>
      </c>
      <c r="BI136" s="112">
        <f t="shared" ref="BI136:BI148" si="13">IF(U136="nulová",N136,0)</f>
        <v>0</v>
      </c>
      <c r="BJ136" s="18" t="s">
        <v>87</v>
      </c>
      <c r="BK136" s="112">
        <f t="shared" ref="BK136:BK148" si="14">ROUND(L136*K136,2)</f>
        <v>0</v>
      </c>
      <c r="BL136" s="18" t="s">
        <v>179</v>
      </c>
      <c r="BM136" s="18" t="s">
        <v>329</v>
      </c>
    </row>
    <row r="137" spans="2:65" s="1" customFormat="1" ht="44.25" customHeight="1">
      <c r="B137" s="136"/>
      <c r="C137" s="172" t="s">
        <v>330</v>
      </c>
      <c r="D137" s="172" t="s">
        <v>278</v>
      </c>
      <c r="E137" s="173" t="s">
        <v>331</v>
      </c>
      <c r="F137" s="242" t="s">
        <v>332</v>
      </c>
      <c r="G137" s="242"/>
      <c r="H137" s="242"/>
      <c r="I137" s="242"/>
      <c r="J137" s="174" t="s">
        <v>281</v>
      </c>
      <c r="K137" s="175">
        <v>2</v>
      </c>
      <c r="L137" s="243">
        <v>0</v>
      </c>
      <c r="M137" s="243"/>
      <c r="N137" s="244">
        <f t="shared" si="5"/>
        <v>0</v>
      </c>
      <c r="O137" s="241"/>
      <c r="P137" s="241"/>
      <c r="Q137" s="241"/>
      <c r="R137" s="139"/>
      <c r="T137" s="169" t="s">
        <v>5</v>
      </c>
      <c r="U137" s="43" t="s">
        <v>42</v>
      </c>
      <c r="V137" s="35"/>
      <c r="W137" s="170">
        <f t="shared" si="6"/>
        <v>0</v>
      </c>
      <c r="X137" s="170">
        <v>0</v>
      </c>
      <c r="Y137" s="170">
        <f t="shared" si="7"/>
        <v>0</v>
      </c>
      <c r="Z137" s="170">
        <v>0</v>
      </c>
      <c r="AA137" s="171">
        <f t="shared" si="8"/>
        <v>0</v>
      </c>
      <c r="AR137" s="18" t="s">
        <v>204</v>
      </c>
      <c r="AT137" s="18" t="s">
        <v>278</v>
      </c>
      <c r="AU137" s="18" t="s">
        <v>87</v>
      </c>
      <c r="AY137" s="18" t="s">
        <v>174</v>
      </c>
      <c r="BE137" s="112">
        <f t="shared" si="9"/>
        <v>0</v>
      </c>
      <c r="BF137" s="112">
        <f t="shared" si="10"/>
        <v>0</v>
      </c>
      <c r="BG137" s="112">
        <f t="shared" si="11"/>
        <v>0</v>
      </c>
      <c r="BH137" s="112">
        <f t="shared" si="12"/>
        <v>0</v>
      </c>
      <c r="BI137" s="112">
        <f t="shared" si="13"/>
        <v>0</v>
      </c>
      <c r="BJ137" s="18" t="s">
        <v>87</v>
      </c>
      <c r="BK137" s="112">
        <f t="shared" si="14"/>
        <v>0</v>
      </c>
      <c r="BL137" s="18" t="s">
        <v>179</v>
      </c>
      <c r="BM137" s="18" t="s">
        <v>333</v>
      </c>
    </row>
    <row r="138" spans="2:65" s="1" customFormat="1" ht="44.25" customHeight="1">
      <c r="B138" s="136"/>
      <c r="C138" s="172" t="s">
        <v>334</v>
      </c>
      <c r="D138" s="172" t="s">
        <v>278</v>
      </c>
      <c r="E138" s="173" t="s">
        <v>335</v>
      </c>
      <c r="F138" s="242" t="s">
        <v>336</v>
      </c>
      <c r="G138" s="242"/>
      <c r="H138" s="242"/>
      <c r="I138" s="242"/>
      <c r="J138" s="174" t="s">
        <v>281</v>
      </c>
      <c r="K138" s="175">
        <v>1</v>
      </c>
      <c r="L138" s="243">
        <v>0</v>
      </c>
      <c r="M138" s="243"/>
      <c r="N138" s="244">
        <f t="shared" si="5"/>
        <v>0</v>
      </c>
      <c r="O138" s="241"/>
      <c r="P138" s="241"/>
      <c r="Q138" s="241"/>
      <c r="R138" s="139"/>
      <c r="T138" s="169" t="s">
        <v>5</v>
      </c>
      <c r="U138" s="43" t="s">
        <v>42</v>
      </c>
      <c r="V138" s="35"/>
      <c r="W138" s="170">
        <f t="shared" si="6"/>
        <v>0</v>
      </c>
      <c r="X138" s="170">
        <v>0</v>
      </c>
      <c r="Y138" s="170">
        <f t="shared" si="7"/>
        <v>0</v>
      </c>
      <c r="Z138" s="170">
        <v>0</v>
      </c>
      <c r="AA138" s="171">
        <f t="shared" si="8"/>
        <v>0</v>
      </c>
      <c r="AR138" s="18" t="s">
        <v>204</v>
      </c>
      <c r="AT138" s="18" t="s">
        <v>278</v>
      </c>
      <c r="AU138" s="18" t="s">
        <v>87</v>
      </c>
      <c r="AY138" s="18" t="s">
        <v>174</v>
      </c>
      <c r="BE138" s="112">
        <f t="shared" si="9"/>
        <v>0</v>
      </c>
      <c r="BF138" s="112">
        <f t="shared" si="10"/>
        <v>0</v>
      </c>
      <c r="BG138" s="112">
        <f t="shared" si="11"/>
        <v>0</v>
      </c>
      <c r="BH138" s="112">
        <f t="shared" si="12"/>
        <v>0</v>
      </c>
      <c r="BI138" s="112">
        <f t="shared" si="13"/>
        <v>0</v>
      </c>
      <c r="BJ138" s="18" t="s">
        <v>87</v>
      </c>
      <c r="BK138" s="112">
        <f t="shared" si="14"/>
        <v>0</v>
      </c>
      <c r="BL138" s="18" t="s">
        <v>179</v>
      </c>
      <c r="BM138" s="18" t="s">
        <v>337</v>
      </c>
    </row>
    <row r="139" spans="2:65" s="1" customFormat="1" ht="44.25" customHeight="1">
      <c r="B139" s="136"/>
      <c r="C139" s="172" t="s">
        <v>338</v>
      </c>
      <c r="D139" s="172" t="s">
        <v>278</v>
      </c>
      <c r="E139" s="173" t="s">
        <v>339</v>
      </c>
      <c r="F139" s="242" t="s">
        <v>340</v>
      </c>
      <c r="G139" s="242"/>
      <c r="H139" s="242"/>
      <c r="I139" s="242"/>
      <c r="J139" s="174" t="s">
        <v>281</v>
      </c>
      <c r="K139" s="175">
        <v>1</v>
      </c>
      <c r="L139" s="243">
        <v>0</v>
      </c>
      <c r="M139" s="243"/>
      <c r="N139" s="244">
        <f t="shared" si="5"/>
        <v>0</v>
      </c>
      <c r="O139" s="241"/>
      <c r="P139" s="241"/>
      <c r="Q139" s="241"/>
      <c r="R139" s="139"/>
      <c r="T139" s="169" t="s">
        <v>5</v>
      </c>
      <c r="U139" s="43" t="s">
        <v>42</v>
      </c>
      <c r="V139" s="35"/>
      <c r="W139" s="170">
        <f t="shared" si="6"/>
        <v>0</v>
      </c>
      <c r="X139" s="170">
        <v>0</v>
      </c>
      <c r="Y139" s="170">
        <f t="shared" si="7"/>
        <v>0</v>
      </c>
      <c r="Z139" s="170">
        <v>0</v>
      </c>
      <c r="AA139" s="171">
        <f t="shared" si="8"/>
        <v>0</v>
      </c>
      <c r="AR139" s="18" t="s">
        <v>204</v>
      </c>
      <c r="AT139" s="18" t="s">
        <v>278</v>
      </c>
      <c r="AU139" s="18" t="s">
        <v>87</v>
      </c>
      <c r="AY139" s="18" t="s">
        <v>174</v>
      </c>
      <c r="BE139" s="112">
        <f t="shared" si="9"/>
        <v>0</v>
      </c>
      <c r="BF139" s="112">
        <f t="shared" si="10"/>
        <v>0</v>
      </c>
      <c r="BG139" s="112">
        <f t="shared" si="11"/>
        <v>0</v>
      </c>
      <c r="BH139" s="112">
        <f t="shared" si="12"/>
        <v>0</v>
      </c>
      <c r="BI139" s="112">
        <f t="shared" si="13"/>
        <v>0</v>
      </c>
      <c r="BJ139" s="18" t="s">
        <v>87</v>
      </c>
      <c r="BK139" s="112">
        <f t="shared" si="14"/>
        <v>0</v>
      </c>
      <c r="BL139" s="18" t="s">
        <v>179</v>
      </c>
      <c r="BM139" s="18" t="s">
        <v>341</v>
      </c>
    </row>
    <row r="140" spans="2:65" s="1" customFormat="1" ht="44.25" customHeight="1">
      <c r="B140" s="136"/>
      <c r="C140" s="172" t="s">
        <v>342</v>
      </c>
      <c r="D140" s="172" t="s">
        <v>278</v>
      </c>
      <c r="E140" s="173" t="s">
        <v>343</v>
      </c>
      <c r="F140" s="242" t="s">
        <v>344</v>
      </c>
      <c r="G140" s="242"/>
      <c r="H140" s="242"/>
      <c r="I140" s="242"/>
      <c r="J140" s="174" t="s">
        <v>281</v>
      </c>
      <c r="K140" s="175">
        <v>1</v>
      </c>
      <c r="L140" s="243">
        <v>0</v>
      </c>
      <c r="M140" s="243"/>
      <c r="N140" s="244">
        <f t="shared" si="5"/>
        <v>0</v>
      </c>
      <c r="O140" s="241"/>
      <c r="P140" s="241"/>
      <c r="Q140" s="241"/>
      <c r="R140" s="139"/>
      <c r="T140" s="169" t="s">
        <v>5</v>
      </c>
      <c r="U140" s="43" t="s">
        <v>42</v>
      </c>
      <c r="V140" s="35"/>
      <c r="W140" s="170">
        <f t="shared" si="6"/>
        <v>0</v>
      </c>
      <c r="X140" s="170">
        <v>0</v>
      </c>
      <c r="Y140" s="170">
        <f t="shared" si="7"/>
        <v>0</v>
      </c>
      <c r="Z140" s="170">
        <v>0</v>
      </c>
      <c r="AA140" s="171">
        <f t="shared" si="8"/>
        <v>0</v>
      </c>
      <c r="AR140" s="18" t="s">
        <v>204</v>
      </c>
      <c r="AT140" s="18" t="s">
        <v>278</v>
      </c>
      <c r="AU140" s="18" t="s">
        <v>87</v>
      </c>
      <c r="AY140" s="18" t="s">
        <v>174</v>
      </c>
      <c r="BE140" s="112">
        <f t="shared" si="9"/>
        <v>0</v>
      </c>
      <c r="BF140" s="112">
        <f t="shared" si="10"/>
        <v>0</v>
      </c>
      <c r="BG140" s="112">
        <f t="shared" si="11"/>
        <v>0</v>
      </c>
      <c r="BH140" s="112">
        <f t="shared" si="12"/>
        <v>0</v>
      </c>
      <c r="BI140" s="112">
        <f t="shared" si="13"/>
        <v>0</v>
      </c>
      <c r="BJ140" s="18" t="s">
        <v>87</v>
      </c>
      <c r="BK140" s="112">
        <f t="shared" si="14"/>
        <v>0</v>
      </c>
      <c r="BL140" s="18" t="s">
        <v>179</v>
      </c>
      <c r="BM140" s="18" t="s">
        <v>345</v>
      </c>
    </row>
    <row r="141" spans="2:65" s="1" customFormat="1" ht="44.25" customHeight="1">
      <c r="B141" s="136"/>
      <c r="C141" s="172" t="s">
        <v>346</v>
      </c>
      <c r="D141" s="172" t="s">
        <v>278</v>
      </c>
      <c r="E141" s="173" t="s">
        <v>347</v>
      </c>
      <c r="F141" s="242" t="s">
        <v>348</v>
      </c>
      <c r="G141" s="242"/>
      <c r="H141" s="242"/>
      <c r="I141" s="242"/>
      <c r="J141" s="174" t="s">
        <v>281</v>
      </c>
      <c r="K141" s="175">
        <v>1</v>
      </c>
      <c r="L141" s="243">
        <v>0</v>
      </c>
      <c r="M141" s="243"/>
      <c r="N141" s="244">
        <f t="shared" si="5"/>
        <v>0</v>
      </c>
      <c r="O141" s="241"/>
      <c r="P141" s="241"/>
      <c r="Q141" s="241"/>
      <c r="R141" s="139"/>
      <c r="T141" s="169" t="s">
        <v>5</v>
      </c>
      <c r="U141" s="43" t="s">
        <v>42</v>
      </c>
      <c r="V141" s="35"/>
      <c r="W141" s="170">
        <f t="shared" si="6"/>
        <v>0</v>
      </c>
      <c r="X141" s="170">
        <v>0</v>
      </c>
      <c r="Y141" s="170">
        <f t="shared" si="7"/>
        <v>0</v>
      </c>
      <c r="Z141" s="170">
        <v>0</v>
      </c>
      <c r="AA141" s="171">
        <f t="shared" si="8"/>
        <v>0</v>
      </c>
      <c r="AR141" s="18" t="s">
        <v>204</v>
      </c>
      <c r="AT141" s="18" t="s">
        <v>278</v>
      </c>
      <c r="AU141" s="18" t="s">
        <v>87</v>
      </c>
      <c r="AY141" s="18" t="s">
        <v>174</v>
      </c>
      <c r="BE141" s="112">
        <f t="shared" si="9"/>
        <v>0</v>
      </c>
      <c r="BF141" s="112">
        <f t="shared" si="10"/>
        <v>0</v>
      </c>
      <c r="BG141" s="112">
        <f t="shared" si="11"/>
        <v>0</v>
      </c>
      <c r="BH141" s="112">
        <f t="shared" si="12"/>
        <v>0</v>
      </c>
      <c r="BI141" s="112">
        <f t="shared" si="13"/>
        <v>0</v>
      </c>
      <c r="BJ141" s="18" t="s">
        <v>87</v>
      </c>
      <c r="BK141" s="112">
        <f t="shared" si="14"/>
        <v>0</v>
      </c>
      <c r="BL141" s="18" t="s">
        <v>179</v>
      </c>
      <c r="BM141" s="18" t="s">
        <v>349</v>
      </c>
    </row>
    <row r="142" spans="2:65" s="1" customFormat="1" ht="44.25" customHeight="1">
      <c r="B142" s="136"/>
      <c r="C142" s="172" t="s">
        <v>350</v>
      </c>
      <c r="D142" s="172" t="s">
        <v>278</v>
      </c>
      <c r="E142" s="173" t="s">
        <v>351</v>
      </c>
      <c r="F142" s="242" t="s">
        <v>352</v>
      </c>
      <c r="G142" s="242"/>
      <c r="H142" s="242"/>
      <c r="I142" s="242"/>
      <c r="J142" s="174" t="s">
        <v>281</v>
      </c>
      <c r="K142" s="175">
        <v>1</v>
      </c>
      <c r="L142" s="243">
        <v>0</v>
      </c>
      <c r="M142" s="243"/>
      <c r="N142" s="244">
        <f t="shared" si="5"/>
        <v>0</v>
      </c>
      <c r="O142" s="241"/>
      <c r="P142" s="241"/>
      <c r="Q142" s="241"/>
      <c r="R142" s="139"/>
      <c r="T142" s="169" t="s">
        <v>5</v>
      </c>
      <c r="U142" s="43" t="s">
        <v>42</v>
      </c>
      <c r="V142" s="35"/>
      <c r="W142" s="170">
        <f t="shared" si="6"/>
        <v>0</v>
      </c>
      <c r="X142" s="170">
        <v>0</v>
      </c>
      <c r="Y142" s="170">
        <f t="shared" si="7"/>
        <v>0</v>
      </c>
      <c r="Z142" s="170">
        <v>0</v>
      </c>
      <c r="AA142" s="171">
        <f t="shared" si="8"/>
        <v>0</v>
      </c>
      <c r="AR142" s="18" t="s">
        <v>204</v>
      </c>
      <c r="AT142" s="18" t="s">
        <v>278</v>
      </c>
      <c r="AU142" s="18" t="s">
        <v>87</v>
      </c>
      <c r="AY142" s="18" t="s">
        <v>174</v>
      </c>
      <c r="BE142" s="112">
        <f t="shared" si="9"/>
        <v>0</v>
      </c>
      <c r="BF142" s="112">
        <f t="shared" si="10"/>
        <v>0</v>
      </c>
      <c r="BG142" s="112">
        <f t="shared" si="11"/>
        <v>0</v>
      </c>
      <c r="BH142" s="112">
        <f t="shared" si="12"/>
        <v>0</v>
      </c>
      <c r="BI142" s="112">
        <f t="shared" si="13"/>
        <v>0</v>
      </c>
      <c r="BJ142" s="18" t="s">
        <v>87</v>
      </c>
      <c r="BK142" s="112">
        <f t="shared" si="14"/>
        <v>0</v>
      </c>
      <c r="BL142" s="18" t="s">
        <v>179</v>
      </c>
      <c r="BM142" s="18" t="s">
        <v>353</v>
      </c>
    </row>
    <row r="143" spans="2:65" s="1" customFormat="1" ht="44.25" customHeight="1">
      <c r="B143" s="136"/>
      <c r="C143" s="172" t="s">
        <v>354</v>
      </c>
      <c r="D143" s="172" t="s">
        <v>278</v>
      </c>
      <c r="E143" s="173" t="s">
        <v>355</v>
      </c>
      <c r="F143" s="242" t="s">
        <v>356</v>
      </c>
      <c r="G143" s="242"/>
      <c r="H143" s="242"/>
      <c r="I143" s="242"/>
      <c r="J143" s="174" t="s">
        <v>281</v>
      </c>
      <c r="K143" s="175">
        <v>4</v>
      </c>
      <c r="L143" s="243">
        <v>0</v>
      </c>
      <c r="M143" s="243"/>
      <c r="N143" s="244">
        <f t="shared" si="5"/>
        <v>0</v>
      </c>
      <c r="O143" s="241"/>
      <c r="P143" s="241"/>
      <c r="Q143" s="241"/>
      <c r="R143" s="139"/>
      <c r="T143" s="169" t="s">
        <v>5</v>
      </c>
      <c r="U143" s="43" t="s">
        <v>42</v>
      </c>
      <c r="V143" s="35"/>
      <c r="W143" s="170">
        <f t="shared" si="6"/>
        <v>0</v>
      </c>
      <c r="X143" s="170">
        <v>0</v>
      </c>
      <c r="Y143" s="170">
        <f t="shared" si="7"/>
        <v>0</v>
      </c>
      <c r="Z143" s="170">
        <v>0</v>
      </c>
      <c r="AA143" s="171">
        <f t="shared" si="8"/>
        <v>0</v>
      </c>
      <c r="AR143" s="18" t="s">
        <v>204</v>
      </c>
      <c r="AT143" s="18" t="s">
        <v>278</v>
      </c>
      <c r="AU143" s="18" t="s">
        <v>87</v>
      </c>
      <c r="AY143" s="18" t="s">
        <v>174</v>
      </c>
      <c r="BE143" s="112">
        <f t="shared" si="9"/>
        <v>0</v>
      </c>
      <c r="BF143" s="112">
        <f t="shared" si="10"/>
        <v>0</v>
      </c>
      <c r="BG143" s="112">
        <f t="shared" si="11"/>
        <v>0</v>
      </c>
      <c r="BH143" s="112">
        <f t="shared" si="12"/>
        <v>0</v>
      </c>
      <c r="BI143" s="112">
        <f t="shared" si="13"/>
        <v>0</v>
      </c>
      <c r="BJ143" s="18" t="s">
        <v>87</v>
      </c>
      <c r="BK143" s="112">
        <f t="shared" si="14"/>
        <v>0</v>
      </c>
      <c r="BL143" s="18" t="s">
        <v>179</v>
      </c>
      <c r="BM143" s="18" t="s">
        <v>357</v>
      </c>
    </row>
    <row r="144" spans="2:65" s="1" customFormat="1" ht="22.5" customHeight="1">
      <c r="B144" s="136"/>
      <c r="C144" s="172" t="s">
        <v>358</v>
      </c>
      <c r="D144" s="172" t="s">
        <v>278</v>
      </c>
      <c r="E144" s="173" t="s">
        <v>359</v>
      </c>
      <c r="F144" s="242" t="s">
        <v>360</v>
      </c>
      <c r="G144" s="242"/>
      <c r="H144" s="242"/>
      <c r="I144" s="242"/>
      <c r="J144" s="174" t="s">
        <v>281</v>
      </c>
      <c r="K144" s="175">
        <v>14</v>
      </c>
      <c r="L144" s="243">
        <v>0</v>
      </c>
      <c r="M144" s="243"/>
      <c r="N144" s="244">
        <f t="shared" si="5"/>
        <v>0</v>
      </c>
      <c r="O144" s="241"/>
      <c r="P144" s="241"/>
      <c r="Q144" s="241"/>
      <c r="R144" s="139"/>
      <c r="T144" s="169" t="s">
        <v>5</v>
      </c>
      <c r="U144" s="43" t="s">
        <v>42</v>
      </c>
      <c r="V144" s="35"/>
      <c r="W144" s="170">
        <f t="shared" si="6"/>
        <v>0</v>
      </c>
      <c r="X144" s="170">
        <v>0</v>
      </c>
      <c r="Y144" s="170">
        <f t="shared" si="7"/>
        <v>0</v>
      </c>
      <c r="Z144" s="170">
        <v>0</v>
      </c>
      <c r="AA144" s="171">
        <f t="shared" si="8"/>
        <v>0</v>
      </c>
      <c r="AR144" s="18" t="s">
        <v>204</v>
      </c>
      <c r="AT144" s="18" t="s">
        <v>278</v>
      </c>
      <c r="AU144" s="18" t="s">
        <v>87</v>
      </c>
      <c r="AY144" s="18" t="s">
        <v>174</v>
      </c>
      <c r="BE144" s="112">
        <f t="shared" si="9"/>
        <v>0</v>
      </c>
      <c r="BF144" s="112">
        <f t="shared" si="10"/>
        <v>0</v>
      </c>
      <c r="BG144" s="112">
        <f t="shared" si="11"/>
        <v>0</v>
      </c>
      <c r="BH144" s="112">
        <f t="shared" si="12"/>
        <v>0</v>
      </c>
      <c r="BI144" s="112">
        <f t="shared" si="13"/>
        <v>0</v>
      </c>
      <c r="BJ144" s="18" t="s">
        <v>87</v>
      </c>
      <c r="BK144" s="112">
        <f t="shared" si="14"/>
        <v>0</v>
      </c>
      <c r="BL144" s="18" t="s">
        <v>179</v>
      </c>
      <c r="BM144" s="18" t="s">
        <v>361</v>
      </c>
    </row>
    <row r="145" spans="2:65" s="1" customFormat="1" ht="31.5" customHeight="1">
      <c r="B145" s="136"/>
      <c r="C145" s="165" t="s">
        <v>362</v>
      </c>
      <c r="D145" s="165" t="s">
        <v>175</v>
      </c>
      <c r="E145" s="166" t="s">
        <v>363</v>
      </c>
      <c r="F145" s="239" t="s">
        <v>364</v>
      </c>
      <c r="G145" s="239"/>
      <c r="H145" s="239"/>
      <c r="I145" s="239"/>
      <c r="J145" s="167" t="s">
        <v>328</v>
      </c>
      <c r="K145" s="168">
        <v>3</v>
      </c>
      <c r="L145" s="240">
        <v>0</v>
      </c>
      <c r="M145" s="240"/>
      <c r="N145" s="241">
        <f t="shared" si="5"/>
        <v>0</v>
      </c>
      <c r="O145" s="241"/>
      <c r="P145" s="241"/>
      <c r="Q145" s="241"/>
      <c r="R145" s="139"/>
      <c r="T145" s="169" t="s">
        <v>5</v>
      </c>
      <c r="U145" s="43" t="s">
        <v>42</v>
      </c>
      <c r="V145" s="35"/>
      <c r="W145" s="170">
        <f t="shared" si="6"/>
        <v>0</v>
      </c>
      <c r="X145" s="170">
        <v>0</v>
      </c>
      <c r="Y145" s="170">
        <f t="shared" si="7"/>
        <v>0</v>
      </c>
      <c r="Z145" s="170">
        <v>0</v>
      </c>
      <c r="AA145" s="171">
        <f t="shared" si="8"/>
        <v>0</v>
      </c>
      <c r="AR145" s="18" t="s">
        <v>179</v>
      </c>
      <c r="AT145" s="18" t="s">
        <v>175</v>
      </c>
      <c r="AU145" s="18" t="s">
        <v>87</v>
      </c>
      <c r="AY145" s="18" t="s">
        <v>174</v>
      </c>
      <c r="BE145" s="112">
        <f t="shared" si="9"/>
        <v>0</v>
      </c>
      <c r="BF145" s="112">
        <f t="shared" si="10"/>
        <v>0</v>
      </c>
      <c r="BG145" s="112">
        <f t="shared" si="11"/>
        <v>0</v>
      </c>
      <c r="BH145" s="112">
        <f t="shared" si="12"/>
        <v>0</v>
      </c>
      <c r="BI145" s="112">
        <f t="shared" si="13"/>
        <v>0</v>
      </c>
      <c r="BJ145" s="18" t="s">
        <v>87</v>
      </c>
      <c r="BK145" s="112">
        <f t="shared" si="14"/>
        <v>0</v>
      </c>
      <c r="BL145" s="18" t="s">
        <v>179</v>
      </c>
      <c r="BM145" s="18" t="s">
        <v>365</v>
      </c>
    </row>
    <row r="146" spans="2:65" s="1" customFormat="1" ht="44.25" customHeight="1">
      <c r="B146" s="136"/>
      <c r="C146" s="172" t="s">
        <v>366</v>
      </c>
      <c r="D146" s="172" t="s">
        <v>278</v>
      </c>
      <c r="E146" s="173" t="s">
        <v>367</v>
      </c>
      <c r="F146" s="242" t="s">
        <v>368</v>
      </c>
      <c r="G146" s="242"/>
      <c r="H146" s="242"/>
      <c r="I146" s="242"/>
      <c r="J146" s="174" t="s">
        <v>281</v>
      </c>
      <c r="K146" s="175">
        <v>3</v>
      </c>
      <c r="L146" s="243">
        <v>0</v>
      </c>
      <c r="M146" s="243"/>
      <c r="N146" s="244">
        <f t="shared" si="5"/>
        <v>0</v>
      </c>
      <c r="O146" s="241"/>
      <c r="P146" s="241"/>
      <c r="Q146" s="241"/>
      <c r="R146" s="139"/>
      <c r="T146" s="169" t="s">
        <v>5</v>
      </c>
      <c r="U146" s="43" t="s">
        <v>42</v>
      </c>
      <c r="V146" s="35"/>
      <c r="W146" s="170">
        <f t="shared" si="6"/>
        <v>0</v>
      </c>
      <c r="X146" s="170">
        <v>0</v>
      </c>
      <c r="Y146" s="170">
        <f t="shared" si="7"/>
        <v>0</v>
      </c>
      <c r="Z146" s="170">
        <v>0</v>
      </c>
      <c r="AA146" s="171">
        <f t="shared" si="8"/>
        <v>0</v>
      </c>
      <c r="AR146" s="18" t="s">
        <v>204</v>
      </c>
      <c r="AT146" s="18" t="s">
        <v>278</v>
      </c>
      <c r="AU146" s="18" t="s">
        <v>87</v>
      </c>
      <c r="AY146" s="18" t="s">
        <v>174</v>
      </c>
      <c r="BE146" s="112">
        <f t="shared" si="9"/>
        <v>0</v>
      </c>
      <c r="BF146" s="112">
        <f t="shared" si="10"/>
        <v>0</v>
      </c>
      <c r="BG146" s="112">
        <f t="shared" si="11"/>
        <v>0</v>
      </c>
      <c r="BH146" s="112">
        <f t="shared" si="12"/>
        <v>0</v>
      </c>
      <c r="BI146" s="112">
        <f t="shared" si="13"/>
        <v>0</v>
      </c>
      <c r="BJ146" s="18" t="s">
        <v>87</v>
      </c>
      <c r="BK146" s="112">
        <f t="shared" si="14"/>
        <v>0</v>
      </c>
      <c r="BL146" s="18" t="s">
        <v>179</v>
      </c>
      <c r="BM146" s="18" t="s">
        <v>369</v>
      </c>
    </row>
    <row r="147" spans="2:65" s="1" customFormat="1" ht="22.5" customHeight="1">
      <c r="B147" s="136"/>
      <c r="C147" s="165" t="s">
        <v>370</v>
      </c>
      <c r="D147" s="165" t="s">
        <v>175</v>
      </c>
      <c r="E147" s="166" t="s">
        <v>371</v>
      </c>
      <c r="F147" s="239" t="s">
        <v>372</v>
      </c>
      <c r="G147" s="239"/>
      <c r="H147" s="239"/>
      <c r="I147" s="239"/>
      <c r="J147" s="167" t="s">
        <v>328</v>
      </c>
      <c r="K147" s="168">
        <v>14</v>
      </c>
      <c r="L147" s="240">
        <v>0</v>
      </c>
      <c r="M147" s="240"/>
      <c r="N147" s="241">
        <f t="shared" si="5"/>
        <v>0</v>
      </c>
      <c r="O147" s="241"/>
      <c r="P147" s="241"/>
      <c r="Q147" s="241"/>
      <c r="R147" s="139"/>
      <c r="T147" s="169" t="s">
        <v>5</v>
      </c>
      <c r="U147" s="43" t="s">
        <v>42</v>
      </c>
      <c r="V147" s="35"/>
      <c r="W147" s="170">
        <f t="shared" si="6"/>
        <v>0</v>
      </c>
      <c r="X147" s="170">
        <v>0</v>
      </c>
      <c r="Y147" s="170">
        <f t="shared" si="7"/>
        <v>0</v>
      </c>
      <c r="Z147" s="170">
        <v>0</v>
      </c>
      <c r="AA147" s="171">
        <f t="shared" si="8"/>
        <v>0</v>
      </c>
      <c r="AR147" s="18" t="s">
        <v>179</v>
      </c>
      <c r="AT147" s="18" t="s">
        <v>175</v>
      </c>
      <c r="AU147" s="18" t="s">
        <v>87</v>
      </c>
      <c r="AY147" s="18" t="s">
        <v>174</v>
      </c>
      <c r="BE147" s="112">
        <f t="shared" si="9"/>
        <v>0</v>
      </c>
      <c r="BF147" s="112">
        <f t="shared" si="10"/>
        <v>0</v>
      </c>
      <c r="BG147" s="112">
        <f t="shared" si="11"/>
        <v>0</v>
      </c>
      <c r="BH147" s="112">
        <f t="shared" si="12"/>
        <v>0</v>
      </c>
      <c r="BI147" s="112">
        <f t="shared" si="13"/>
        <v>0</v>
      </c>
      <c r="BJ147" s="18" t="s">
        <v>87</v>
      </c>
      <c r="BK147" s="112">
        <f t="shared" si="14"/>
        <v>0</v>
      </c>
      <c r="BL147" s="18" t="s">
        <v>179</v>
      </c>
      <c r="BM147" s="18" t="s">
        <v>373</v>
      </c>
    </row>
    <row r="148" spans="2:65" s="1" customFormat="1" ht="31.5" customHeight="1">
      <c r="B148" s="136"/>
      <c r="C148" s="165" t="s">
        <v>374</v>
      </c>
      <c r="D148" s="165" t="s">
        <v>175</v>
      </c>
      <c r="E148" s="166" t="s">
        <v>375</v>
      </c>
      <c r="F148" s="239" t="s">
        <v>376</v>
      </c>
      <c r="G148" s="239"/>
      <c r="H148" s="239"/>
      <c r="I148" s="239"/>
      <c r="J148" s="167" t="s">
        <v>312</v>
      </c>
      <c r="K148" s="177">
        <v>0</v>
      </c>
      <c r="L148" s="240">
        <v>0</v>
      </c>
      <c r="M148" s="240"/>
      <c r="N148" s="241">
        <f t="shared" si="5"/>
        <v>0</v>
      </c>
      <c r="O148" s="241"/>
      <c r="P148" s="241"/>
      <c r="Q148" s="241"/>
      <c r="R148" s="139"/>
      <c r="T148" s="169" t="s">
        <v>5</v>
      </c>
      <c r="U148" s="43" t="s">
        <v>42</v>
      </c>
      <c r="V148" s="35"/>
      <c r="W148" s="170">
        <f t="shared" si="6"/>
        <v>0</v>
      </c>
      <c r="X148" s="170">
        <v>0</v>
      </c>
      <c r="Y148" s="170">
        <f t="shared" si="7"/>
        <v>0</v>
      </c>
      <c r="Z148" s="170">
        <v>0</v>
      </c>
      <c r="AA148" s="171">
        <f t="shared" si="8"/>
        <v>0</v>
      </c>
      <c r="AR148" s="18" t="s">
        <v>179</v>
      </c>
      <c r="AT148" s="18" t="s">
        <v>175</v>
      </c>
      <c r="AU148" s="18" t="s">
        <v>87</v>
      </c>
      <c r="AY148" s="18" t="s">
        <v>174</v>
      </c>
      <c r="BE148" s="112">
        <f t="shared" si="9"/>
        <v>0</v>
      </c>
      <c r="BF148" s="112">
        <f t="shared" si="10"/>
        <v>0</v>
      </c>
      <c r="BG148" s="112">
        <f t="shared" si="11"/>
        <v>0</v>
      </c>
      <c r="BH148" s="112">
        <f t="shared" si="12"/>
        <v>0</v>
      </c>
      <c r="BI148" s="112">
        <f t="shared" si="13"/>
        <v>0</v>
      </c>
      <c r="BJ148" s="18" t="s">
        <v>87</v>
      </c>
      <c r="BK148" s="112">
        <f t="shared" si="14"/>
        <v>0</v>
      </c>
      <c r="BL148" s="18" t="s">
        <v>179</v>
      </c>
      <c r="BM148" s="18" t="s">
        <v>377</v>
      </c>
    </row>
    <row r="149" spans="2:65" s="10" customFormat="1" ht="29.85" customHeight="1">
      <c r="B149" s="154"/>
      <c r="C149" s="155"/>
      <c r="D149" s="164" t="s">
        <v>294</v>
      </c>
      <c r="E149" s="164"/>
      <c r="F149" s="164"/>
      <c r="G149" s="164"/>
      <c r="H149" s="164"/>
      <c r="I149" s="164"/>
      <c r="J149" s="164"/>
      <c r="K149" s="164"/>
      <c r="L149" s="164"/>
      <c r="M149" s="164"/>
      <c r="N149" s="265">
        <f>BK149</f>
        <v>0</v>
      </c>
      <c r="O149" s="266"/>
      <c r="P149" s="266"/>
      <c r="Q149" s="266"/>
      <c r="R149" s="157"/>
      <c r="T149" s="158"/>
      <c r="U149" s="155"/>
      <c r="V149" s="155"/>
      <c r="W149" s="159">
        <v>0</v>
      </c>
      <c r="X149" s="155"/>
      <c r="Y149" s="159">
        <v>0</v>
      </c>
      <c r="Z149" s="155"/>
      <c r="AA149" s="160">
        <v>0</v>
      </c>
      <c r="AR149" s="161" t="s">
        <v>82</v>
      </c>
      <c r="AT149" s="162" t="s">
        <v>74</v>
      </c>
      <c r="AU149" s="162" t="s">
        <v>82</v>
      </c>
      <c r="AY149" s="161" t="s">
        <v>174</v>
      </c>
      <c r="BK149" s="163">
        <v>0</v>
      </c>
    </row>
    <row r="150" spans="2:65" s="10" customFormat="1" ht="19.95" customHeight="1">
      <c r="B150" s="154"/>
      <c r="C150" s="155"/>
      <c r="D150" s="164" t="s">
        <v>295</v>
      </c>
      <c r="E150" s="164"/>
      <c r="F150" s="164"/>
      <c r="G150" s="164"/>
      <c r="H150" s="164"/>
      <c r="I150" s="164"/>
      <c r="J150" s="164"/>
      <c r="K150" s="164"/>
      <c r="L150" s="164"/>
      <c r="M150" s="164"/>
      <c r="N150" s="237">
        <f>BK150</f>
        <v>0</v>
      </c>
      <c r="O150" s="238"/>
      <c r="P150" s="238"/>
      <c r="Q150" s="238"/>
      <c r="R150" s="157"/>
      <c r="T150" s="158"/>
      <c r="U150" s="155"/>
      <c r="V150" s="155"/>
      <c r="W150" s="159">
        <f>W151</f>
        <v>0</v>
      </c>
      <c r="X150" s="155"/>
      <c r="Y150" s="159">
        <f>Y151</f>
        <v>0</v>
      </c>
      <c r="Z150" s="155"/>
      <c r="AA150" s="160">
        <f>AA151</f>
        <v>0</v>
      </c>
      <c r="AR150" s="161" t="s">
        <v>87</v>
      </c>
      <c r="AT150" s="162" t="s">
        <v>74</v>
      </c>
      <c r="AU150" s="162" t="s">
        <v>82</v>
      </c>
      <c r="AY150" s="161" t="s">
        <v>174</v>
      </c>
      <c r="BK150" s="163">
        <f>BK151</f>
        <v>0</v>
      </c>
    </row>
    <row r="151" spans="2:65" s="1" customFormat="1" ht="44.25" customHeight="1">
      <c r="B151" s="136"/>
      <c r="C151" s="165" t="s">
        <v>378</v>
      </c>
      <c r="D151" s="165" t="s">
        <v>175</v>
      </c>
      <c r="E151" s="166" t="s">
        <v>379</v>
      </c>
      <c r="F151" s="239" t="s">
        <v>380</v>
      </c>
      <c r="G151" s="239"/>
      <c r="H151" s="239"/>
      <c r="I151" s="239"/>
      <c r="J151" s="167" t="s">
        <v>198</v>
      </c>
      <c r="K151" s="168">
        <v>172</v>
      </c>
      <c r="L151" s="240">
        <v>0</v>
      </c>
      <c r="M151" s="240"/>
      <c r="N151" s="241">
        <f>ROUND(L151*K151,2)</f>
        <v>0</v>
      </c>
      <c r="O151" s="241"/>
      <c r="P151" s="241"/>
      <c r="Q151" s="241"/>
      <c r="R151" s="139"/>
      <c r="T151" s="169" t="s">
        <v>5</v>
      </c>
      <c r="U151" s="43" t="s">
        <v>42</v>
      </c>
      <c r="V151" s="35"/>
      <c r="W151" s="170">
        <f>V151*K151</f>
        <v>0</v>
      </c>
      <c r="X151" s="170">
        <v>0</v>
      </c>
      <c r="Y151" s="170">
        <f>X151*K151</f>
        <v>0</v>
      </c>
      <c r="Z151" s="170">
        <v>0</v>
      </c>
      <c r="AA151" s="171">
        <f>Z151*K151</f>
        <v>0</v>
      </c>
      <c r="AR151" s="18" t="s">
        <v>237</v>
      </c>
      <c r="AT151" s="18" t="s">
        <v>175</v>
      </c>
      <c r="AU151" s="18" t="s">
        <v>87</v>
      </c>
      <c r="AY151" s="18" t="s">
        <v>174</v>
      </c>
      <c r="BE151" s="112">
        <f>IF(U151="základná",N151,0)</f>
        <v>0</v>
      </c>
      <c r="BF151" s="112">
        <f>IF(U151="znížená",N151,0)</f>
        <v>0</v>
      </c>
      <c r="BG151" s="112">
        <f>IF(U151="zákl. prenesená",N151,0)</f>
        <v>0</v>
      </c>
      <c r="BH151" s="112">
        <f>IF(U151="zníž. prenesená",N151,0)</f>
        <v>0</v>
      </c>
      <c r="BI151" s="112">
        <f>IF(U151="nulová",N151,0)</f>
        <v>0</v>
      </c>
      <c r="BJ151" s="18" t="s">
        <v>87</v>
      </c>
      <c r="BK151" s="112">
        <f>ROUND(L151*K151,2)</f>
        <v>0</v>
      </c>
      <c r="BL151" s="18" t="s">
        <v>237</v>
      </c>
      <c r="BM151" s="18" t="s">
        <v>381</v>
      </c>
    </row>
    <row r="152" spans="2:65" s="1" customFormat="1" ht="49.95" customHeight="1">
      <c r="B152" s="34"/>
      <c r="C152" s="35"/>
      <c r="D152" s="156" t="s">
        <v>288</v>
      </c>
      <c r="E152" s="35"/>
      <c r="F152" s="35"/>
      <c r="G152" s="35"/>
      <c r="H152" s="35"/>
      <c r="I152" s="35"/>
      <c r="J152" s="35"/>
      <c r="K152" s="35"/>
      <c r="L152" s="35"/>
      <c r="M152" s="35"/>
      <c r="N152" s="230">
        <f>BK152</f>
        <v>0</v>
      </c>
      <c r="O152" s="231"/>
      <c r="P152" s="231"/>
      <c r="Q152" s="231"/>
      <c r="R152" s="36"/>
      <c r="T152" s="176"/>
      <c r="U152" s="55"/>
      <c r="V152" s="55"/>
      <c r="W152" s="55"/>
      <c r="X152" s="55"/>
      <c r="Y152" s="55"/>
      <c r="Z152" s="55"/>
      <c r="AA152" s="57"/>
      <c r="AT152" s="18" t="s">
        <v>74</v>
      </c>
      <c r="AU152" s="18" t="s">
        <v>75</v>
      </c>
      <c r="AY152" s="18" t="s">
        <v>289</v>
      </c>
      <c r="BK152" s="112">
        <v>0</v>
      </c>
    </row>
    <row r="153" spans="2:65" s="1" customFormat="1" ht="6.9" customHeight="1">
      <c r="B153" s="58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60"/>
    </row>
  </sheetData>
  <mergeCells count="145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L105:Q105"/>
    <mergeCell ref="C111:Q111"/>
    <mergeCell ref="F113:P113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N147:Q147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N152:Q152"/>
    <mergeCell ref="H1:K1"/>
    <mergeCell ref="S2:AC2"/>
    <mergeCell ref="F148:I148"/>
    <mergeCell ref="L148:M148"/>
    <mergeCell ref="N148:Q148"/>
    <mergeCell ref="F151:I151"/>
    <mergeCell ref="L151:M151"/>
    <mergeCell ref="N151:Q151"/>
    <mergeCell ref="N123:Q123"/>
    <mergeCell ref="N124:Q124"/>
    <mergeCell ref="N125:Q125"/>
    <mergeCell ref="N131:Q131"/>
    <mergeCell ref="N135:Q135"/>
    <mergeCell ref="N149:Q149"/>
    <mergeCell ref="N150:Q150"/>
    <mergeCell ref="F145:I145"/>
    <mergeCell ref="L145:M145"/>
    <mergeCell ref="N145:Q145"/>
    <mergeCell ref="F146:I146"/>
    <mergeCell ref="L146:M146"/>
    <mergeCell ref="N146:Q146"/>
    <mergeCell ref="F147:I147"/>
    <mergeCell ref="L147:M147"/>
  </mergeCells>
  <hyperlinks>
    <hyperlink ref="F1:G1" location="C2" display="1) Krycí list rozpočtu" xr:uid="{00000000-0004-0000-0200-000000000000}"/>
    <hyperlink ref="H1:K1" location="C87" display="2) Rekapitulácia rozpočtu" xr:uid="{00000000-0004-0000-0200-000001000000}"/>
    <hyperlink ref="L1" location="C122" display="3) Rozpočet" xr:uid="{00000000-0004-0000-0200-000002000000}"/>
    <hyperlink ref="S1:T1" location="'Rekapitulácia stavby'!C2" display="Rekapitulácia stavby" xr:uid="{00000000-0004-0000-02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N139"/>
  <sheetViews>
    <sheetView showGridLines="0" workbookViewId="0">
      <pane ySplit="1" topLeftCell="A14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20"/>
      <c r="B1" s="12"/>
      <c r="C1" s="12"/>
      <c r="D1" s="13" t="s">
        <v>1</v>
      </c>
      <c r="E1" s="12"/>
      <c r="F1" s="14" t="s">
        <v>125</v>
      </c>
      <c r="G1" s="14"/>
      <c r="H1" s="232" t="s">
        <v>126</v>
      </c>
      <c r="I1" s="232"/>
      <c r="J1" s="232"/>
      <c r="K1" s="232"/>
      <c r="L1" s="14" t="s">
        <v>127</v>
      </c>
      <c r="M1" s="12"/>
      <c r="N1" s="12"/>
      <c r="O1" s="13" t="s">
        <v>128</v>
      </c>
      <c r="P1" s="12"/>
      <c r="Q1" s="12"/>
      <c r="R1" s="12"/>
      <c r="S1" s="14" t="s">
        <v>129</v>
      </c>
      <c r="T1" s="14"/>
      <c r="U1" s="120"/>
      <c r="V1" s="12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" customHeight="1">
      <c r="C2" s="215" t="s">
        <v>7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S2" s="180" t="s">
        <v>8</v>
      </c>
      <c r="T2" s="181"/>
      <c r="U2" s="181"/>
      <c r="V2" s="181"/>
      <c r="W2" s="181"/>
      <c r="X2" s="181"/>
      <c r="Y2" s="181"/>
      <c r="Z2" s="181"/>
      <c r="AA2" s="181"/>
      <c r="AB2" s="181"/>
      <c r="AC2" s="181"/>
      <c r="AT2" s="18" t="s">
        <v>94</v>
      </c>
    </row>
    <row r="3" spans="1:6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75</v>
      </c>
    </row>
    <row r="4" spans="1:66" ht="36.9" customHeight="1">
      <c r="B4" s="22"/>
      <c r="C4" s="205" t="s">
        <v>130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3"/>
      <c r="T4" s="24" t="s">
        <v>12</v>
      </c>
      <c r="AT4" s="18" t="s">
        <v>6</v>
      </c>
    </row>
    <row r="5" spans="1:66" ht="6.9" customHeight="1">
      <c r="B5" s="2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3"/>
    </row>
    <row r="6" spans="1:66" ht="25.35" customHeight="1">
      <c r="B6" s="22"/>
      <c r="C6" s="26"/>
      <c r="D6" s="30" t="s">
        <v>18</v>
      </c>
      <c r="E6" s="26"/>
      <c r="F6" s="245" t="str">
        <f>'Rekapitulácia stavby'!K6</f>
        <v>Rozšírenie materskej školy - Jakubovany</v>
      </c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6"/>
      <c r="R6" s="23"/>
    </row>
    <row r="7" spans="1:66" ht="25.35" customHeight="1">
      <c r="B7" s="22"/>
      <c r="C7" s="26"/>
      <c r="D7" s="30" t="s">
        <v>131</v>
      </c>
      <c r="E7" s="26"/>
      <c r="F7" s="245" t="s">
        <v>132</v>
      </c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6"/>
      <c r="R7" s="23"/>
    </row>
    <row r="8" spans="1:66" s="1" customFormat="1" ht="32.85" customHeight="1">
      <c r="B8" s="34"/>
      <c r="C8" s="35"/>
      <c r="D8" s="29" t="s">
        <v>133</v>
      </c>
      <c r="E8" s="35"/>
      <c r="F8" s="221" t="s">
        <v>382</v>
      </c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35"/>
      <c r="R8" s="36"/>
    </row>
    <row r="9" spans="1:66" s="1" customFormat="1" ht="14.4" customHeight="1">
      <c r="B9" s="34"/>
      <c r="C9" s="35"/>
      <c r="D9" s="30" t="s">
        <v>20</v>
      </c>
      <c r="E9" s="35"/>
      <c r="F9" s="28" t="s">
        <v>5</v>
      </c>
      <c r="G9" s="35"/>
      <c r="H9" s="35"/>
      <c r="I9" s="35"/>
      <c r="J9" s="35"/>
      <c r="K9" s="35"/>
      <c r="L9" s="35"/>
      <c r="M9" s="30" t="s">
        <v>21</v>
      </c>
      <c r="N9" s="35"/>
      <c r="O9" s="28" t="s">
        <v>5</v>
      </c>
      <c r="P9" s="35"/>
      <c r="Q9" s="35"/>
      <c r="R9" s="36"/>
    </row>
    <row r="10" spans="1:66" s="1" customFormat="1" ht="14.4" customHeight="1">
      <c r="B10" s="34"/>
      <c r="C10" s="35"/>
      <c r="D10" s="30" t="s">
        <v>22</v>
      </c>
      <c r="E10" s="35"/>
      <c r="F10" s="28" t="s">
        <v>23</v>
      </c>
      <c r="G10" s="35"/>
      <c r="H10" s="35"/>
      <c r="I10" s="35"/>
      <c r="J10" s="35"/>
      <c r="K10" s="35"/>
      <c r="L10" s="35"/>
      <c r="M10" s="30" t="s">
        <v>24</v>
      </c>
      <c r="N10" s="35"/>
      <c r="O10" s="264">
        <f>'Rekapitulácia stavby'!AN8</f>
        <v>42926</v>
      </c>
      <c r="P10" s="214"/>
      <c r="Q10" s="35"/>
      <c r="R10" s="36"/>
    </row>
    <row r="11" spans="1:66" s="1" customFormat="1" ht="10.95" customHeight="1"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6"/>
    </row>
    <row r="12" spans="1:66" s="1" customFormat="1" ht="14.4" customHeight="1">
      <c r="B12" s="34"/>
      <c r="C12" s="35"/>
      <c r="D12" s="30" t="s">
        <v>25</v>
      </c>
      <c r="E12" s="35"/>
      <c r="F12" s="35"/>
      <c r="G12" s="35"/>
      <c r="H12" s="35"/>
      <c r="I12" s="35"/>
      <c r="J12" s="35"/>
      <c r="K12" s="35"/>
      <c r="L12" s="35"/>
      <c r="M12" s="30" t="s">
        <v>26</v>
      </c>
      <c r="N12" s="35"/>
      <c r="O12" s="219" t="s">
        <v>5</v>
      </c>
      <c r="P12" s="219"/>
      <c r="Q12" s="35"/>
      <c r="R12" s="36"/>
    </row>
    <row r="13" spans="1:66" s="1" customFormat="1" ht="18" customHeight="1">
      <c r="B13" s="34"/>
      <c r="C13" s="35"/>
      <c r="D13" s="35"/>
      <c r="E13" s="28" t="s">
        <v>27</v>
      </c>
      <c r="F13" s="35"/>
      <c r="G13" s="35"/>
      <c r="H13" s="35"/>
      <c r="I13" s="35"/>
      <c r="J13" s="35"/>
      <c r="K13" s="35"/>
      <c r="L13" s="35"/>
      <c r="M13" s="30" t="s">
        <v>28</v>
      </c>
      <c r="N13" s="35"/>
      <c r="O13" s="219" t="s">
        <v>5</v>
      </c>
      <c r="P13" s="219"/>
      <c r="Q13" s="35"/>
      <c r="R13" s="36"/>
    </row>
    <row r="14" spans="1:66" s="1" customFormat="1" ht="6.9" customHeight="1"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</row>
    <row r="15" spans="1:66" s="1" customFormat="1" ht="14.4" customHeight="1">
      <c r="B15" s="34"/>
      <c r="C15" s="35"/>
      <c r="D15" s="30" t="s">
        <v>29</v>
      </c>
      <c r="E15" s="35"/>
      <c r="F15" s="35"/>
      <c r="G15" s="35"/>
      <c r="H15" s="35"/>
      <c r="I15" s="35"/>
      <c r="J15" s="35"/>
      <c r="K15" s="35"/>
      <c r="L15" s="35"/>
      <c r="M15" s="30" t="s">
        <v>26</v>
      </c>
      <c r="N15" s="35"/>
      <c r="O15" s="262" t="str">
        <f>IF('Rekapitulácia stavby'!AN13="","",'Rekapitulácia stavby'!AN13)</f>
        <v>.</v>
      </c>
      <c r="P15" s="219"/>
      <c r="Q15" s="35"/>
      <c r="R15" s="36"/>
    </row>
    <row r="16" spans="1:66" s="1" customFormat="1" ht="18" customHeight="1">
      <c r="B16" s="34"/>
      <c r="C16" s="35"/>
      <c r="D16" s="35"/>
      <c r="E16" s="262" t="str">
        <f>IF('Rekapitulácia stavby'!E14="","",'Rekapitulácia stavby'!E14)</f>
        <v>.</v>
      </c>
      <c r="F16" s="263"/>
      <c r="G16" s="263"/>
      <c r="H16" s="263"/>
      <c r="I16" s="263"/>
      <c r="J16" s="263"/>
      <c r="K16" s="263"/>
      <c r="L16" s="263"/>
      <c r="M16" s="30" t="s">
        <v>28</v>
      </c>
      <c r="N16" s="35"/>
      <c r="O16" s="262" t="str">
        <f>IF('Rekapitulácia stavby'!AN14="","",'Rekapitulácia stavby'!AN14)</f>
        <v>.</v>
      </c>
      <c r="P16" s="219"/>
      <c r="Q16" s="35"/>
      <c r="R16" s="36"/>
    </row>
    <row r="17" spans="2:18" s="1" customFormat="1" ht="6.9" customHeight="1"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6"/>
    </row>
    <row r="18" spans="2:18" s="1" customFormat="1" ht="14.4" customHeight="1">
      <c r="B18" s="34"/>
      <c r="C18" s="35"/>
      <c r="D18" s="30" t="s">
        <v>30</v>
      </c>
      <c r="E18" s="35"/>
      <c r="F18" s="35"/>
      <c r="G18" s="35"/>
      <c r="H18" s="35"/>
      <c r="I18" s="35"/>
      <c r="J18" s="35"/>
      <c r="K18" s="35"/>
      <c r="L18" s="35"/>
      <c r="M18" s="30" t="s">
        <v>26</v>
      </c>
      <c r="N18" s="35"/>
      <c r="O18" s="219" t="s">
        <v>5</v>
      </c>
      <c r="P18" s="219"/>
      <c r="Q18" s="35"/>
      <c r="R18" s="36"/>
    </row>
    <row r="19" spans="2:18" s="1" customFormat="1" ht="18" customHeight="1">
      <c r="B19" s="34"/>
      <c r="C19" s="35"/>
      <c r="D19" s="35"/>
      <c r="E19" s="28" t="s">
        <v>31</v>
      </c>
      <c r="F19" s="35"/>
      <c r="G19" s="35"/>
      <c r="H19" s="35"/>
      <c r="I19" s="35"/>
      <c r="J19" s="35"/>
      <c r="K19" s="35"/>
      <c r="L19" s="35"/>
      <c r="M19" s="30" t="s">
        <v>28</v>
      </c>
      <c r="N19" s="35"/>
      <c r="O19" s="219" t="s">
        <v>5</v>
      </c>
      <c r="P19" s="219"/>
      <c r="Q19" s="35"/>
      <c r="R19" s="36"/>
    </row>
    <row r="20" spans="2:18" s="1" customFormat="1" ht="6.9" customHeight="1"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6"/>
    </row>
    <row r="21" spans="2:18" s="1" customFormat="1" ht="14.4" customHeight="1">
      <c r="B21" s="34"/>
      <c r="C21" s="35"/>
      <c r="D21" s="30" t="s">
        <v>33</v>
      </c>
      <c r="E21" s="35"/>
      <c r="F21" s="35"/>
      <c r="G21" s="35"/>
      <c r="H21" s="35"/>
      <c r="I21" s="35"/>
      <c r="J21" s="35"/>
      <c r="K21" s="35"/>
      <c r="L21" s="35"/>
      <c r="M21" s="30" t="s">
        <v>26</v>
      </c>
      <c r="N21" s="35"/>
      <c r="O21" s="219" t="str">
        <f>IF('Rekapitulácia stavby'!AN19="","",'Rekapitulácia stavby'!AN19)</f>
        <v/>
      </c>
      <c r="P21" s="219"/>
      <c r="Q21" s="35"/>
      <c r="R21" s="36"/>
    </row>
    <row r="22" spans="2:18" s="1" customFormat="1" ht="18" customHeight="1">
      <c r="B22" s="34"/>
      <c r="C22" s="35"/>
      <c r="D22" s="35"/>
      <c r="E22" s="28" t="str">
        <f>IF('Rekapitulácia stavby'!E20="","",'Rekapitulácia stavby'!E20)</f>
        <v xml:space="preserve"> </v>
      </c>
      <c r="F22" s="35"/>
      <c r="G22" s="35"/>
      <c r="H22" s="35"/>
      <c r="I22" s="35"/>
      <c r="J22" s="35"/>
      <c r="K22" s="35"/>
      <c r="L22" s="35"/>
      <c r="M22" s="30" t="s">
        <v>28</v>
      </c>
      <c r="N22" s="35"/>
      <c r="O22" s="219" t="str">
        <f>IF('Rekapitulácia stavby'!AN20="","",'Rekapitulácia stavby'!AN20)</f>
        <v/>
      </c>
      <c r="P22" s="219"/>
      <c r="Q22" s="35"/>
      <c r="R22" s="36"/>
    </row>
    <row r="23" spans="2:18" s="1" customFormat="1" ht="6.9" customHeight="1"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4.4" customHeight="1">
      <c r="B24" s="34"/>
      <c r="C24" s="35"/>
      <c r="D24" s="30" t="s">
        <v>35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1" customFormat="1" ht="22.5" customHeight="1">
      <c r="B25" s="34"/>
      <c r="C25" s="35"/>
      <c r="D25" s="35"/>
      <c r="E25" s="224" t="s">
        <v>5</v>
      </c>
      <c r="F25" s="224"/>
      <c r="G25" s="224"/>
      <c r="H25" s="224"/>
      <c r="I25" s="224"/>
      <c r="J25" s="224"/>
      <c r="K25" s="224"/>
      <c r="L25" s="224"/>
      <c r="M25" s="35"/>
      <c r="N25" s="35"/>
      <c r="O25" s="35"/>
      <c r="P25" s="35"/>
      <c r="Q25" s="35"/>
      <c r="R25" s="36"/>
    </row>
    <row r="26" spans="2:18" s="1" customFormat="1" ht="6.9" customHeight="1"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6"/>
    </row>
    <row r="27" spans="2:18" s="1" customFormat="1" ht="6.9" customHeight="1">
      <c r="B27" s="34"/>
      <c r="C27" s="35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35"/>
      <c r="R27" s="36"/>
    </row>
    <row r="28" spans="2:18" s="1" customFormat="1" ht="14.4" customHeight="1">
      <c r="B28" s="34"/>
      <c r="C28" s="35"/>
      <c r="D28" s="121" t="s">
        <v>135</v>
      </c>
      <c r="E28" s="35"/>
      <c r="F28" s="35"/>
      <c r="G28" s="35"/>
      <c r="H28" s="35"/>
      <c r="I28" s="35"/>
      <c r="J28" s="35"/>
      <c r="K28" s="35"/>
      <c r="L28" s="35"/>
      <c r="M28" s="225">
        <f>N89</f>
        <v>0</v>
      </c>
      <c r="N28" s="225"/>
      <c r="O28" s="225"/>
      <c r="P28" s="225"/>
      <c r="Q28" s="35"/>
      <c r="R28" s="36"/>
    </row>
    <row r="29" spans="2:18" s="1" customFormat="1" ht="14.4" customHeight="1">
      <c r="B29" s="34"/>
      <c r="C29" s="35"/>
      <c r="D29" s="33" t="s">
        <v>119</v>
      </c>
      <c r="E29" s="35"/>
      <c r="F29" s="35"/>
      <c r="G29" s="35"/>
      <c r="H29" s="35"/>
      <c r="I29" s="35"/>
      <c r="J29" s="35"/>
      <c r="K29" s="35"/>
      <c r="L29" s="35"/>
      <c r="M29" s="225">
        <f>N97</f>
        <v>0</v>
      </c>
      <c r="N29" s="225"/>
      <c r="O29" s="225"/>
      <c r="P29" s="225"/>
      <c r="Q29" s="35"/>
      <c r="R29" s="36"/>
    </row>
    <row r="30" spans="2:18" s="1" customFormat="1" ht="6.9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/>
    </row>
    <row r="31" spans="2:18" s="1" customFormat="1" ht="25.35" customHeight="1">
      <c r="B31" s="34"/>
      <c r="C31" s="35"/>
      <c r="D31" s="122" t="s">
        <v>38</v>
      </c>
      <c r="E31" s="35"/>
      <c r="F31" s="35"/>
      <c r="G31" s="35"/>
      <c r="H31" s="35"/>
      <c r="I31" s="35"/>
      <c r="J31" s="35"/>
      <c r="K31" s="35"/>
      <c r="L31" s="35"/>
      <c r="M31" s="261">
        <f>ROUND(M28+M29,2)</f>
        <v>0</v>
      </c>
      <c r="N31" s="247"/>
      <c r="O31" s="247"/>
      <c r="P31" s="247"/>
      <c r="Q31" s="35"/>
      <c r="R31" s="36"/>
    </row>
    <row r="32" spans="2:18" s="1" customFormat="1" ht="6.9" customHeight="1">
      <c r="B32" s="34"/>
      <c r="C32" s="35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35"/>
      <c r="R32" s="36"/>
    </row>
    <row r="33" spans="2:18" s="1" customFormat="1" ht="14.4" customHeight="1">
      <c r="B33" s="34"/>
      <c r="C33" s="35"/>
      <c r="D33" s="41" t="s">
        <v>39</v>
      </c>
      <c r="E33" s="41" t="s">
        <v>40</v>
      </c>
      <c r="F33" s="42">
        <v>0.2</v>
      </c>
      <c r="G33" s="123" t="s">
        <v>41</v>
      </c>
      <c r="H33" s="258">
        <f>(SUM(BE97:BE104)+SUM(BE123:BE137))</f>
        <v>0</v>
      </c>
      <c r="I33" s="247"/>
      <c r="J33" s="247"/>
      <c r="K33" s="35"/>
      <c r="L33" s="35"/>
      <c r="M33" s="258">
        <f>ROUND((SUM(BE97:BE104)+SUM(BE123:BE137)), 2)*F33</f>
        <v>0</v>
      </c>
      <c r="N33" s="247"/>
      <c r="O33" s="247"/>
      <c r="P33" s="247"/>
      <c r="Q33" s="35"/>
      <c r="R33" s="36"/>
    </row>
    <row r="34" spans="2:18" s="1" customFormat="1" ht="14.4" customHeight="1">
      <c r="B34" s="34"/>
      <c r="C34" s="35"/>
      <c r="D34" s="35"/>
      <c r="E34" s="41" t="s">
        <v>42</v>
      </c>
      <c r="F34" s="42">
        <v>0.2</v>
      </c>
      <c r="G34" s="123" t="s">
        <v>41</v>
      </c>
      <c r="H34" s="258">
        <f>(SUM(BF97:BF104)+SUM(BF123:BF137))</f>
        <v>0</v>
      </c>
      <c r="I34" s="247"/>
      <c r="J34" s="247"/>
      <c r="K34" s="35"/>
      <c r="L34" s="35"/>
      <c r="M34" s="258">
        <f>ROUND((SUM(BF97:BF104)+SUM(BF123:BF137)), 2)*F34</f>
        <v>0</v>
      </c>
      <c r="N34" s="247"/>
      <c r="O34" s="247"/>
      <c r="P34" s="247"/>
      <c r="Q34" s="35"/>
      <c r="R34" s="36"/>
    </row>
    <row r="35" spans="2:18" s="1" customFormat="1" ht="14.4" hidden="1" customHeight="1">
      <c r="B35" s="34"/>
      <c r="C35" s="35"/>
      <c r="D35" s="35"/>
      <c r="E35" s="41" t="s">
        <v>43</v>
      </c>
      <c r="F35" s="42">
        <v>0.2</v>
      </c>
      <c r="G35" s="123" t="s">
        <v>41</v>
      </c>
      <c r="H35" s="258">
        <f>(SUM(BG97:BG104)+SUM(BG123:BG137))</f>
        <v>0</v>
      </c>
      <c r="I35" s="247"/>
      <c r="J35" s="247"/>
      <c r="K35" s="35"/>
      <c r="L35" s="35"/>
      <c r="M35" s="258">
        <v>0</v>
      </c>
      <c r="N35" s="247"/>
      <c r="O35" s="247"/>
      <c r="P35" s="247"/>
      <c r="Q35" s="35"/>
      <c r="R35" s="36"/>
    </row>
    <row r="36" spans="2:18" s="1" customFormat="1" ht="14.4" hidden="1" customHeight="1">
      <c r="B36" s="34"/>
      <c r="C36" s="35"/>
      <c r="D36" s="35"/>
      <c r="E36" s="41" t="s">
        <v>44</v>
      </c>
      <c r="F36" s="42">
        <v>0.2</v>
      </c>
      <c r="G36" s="123" t="s">
        <v>41</v>
      </c>
      <c r="H36" s="258">
        <f>(SUM(BH97:BH104)+SUM(BH123:BH137))</f>
        <v>0</v>
      </c>
      <c r="I36" s="247"/>
      <c r="J36" s="247"/>
      <c r="K36" s="35"/>
      <c r="L36" s="35"/>
      <c r="M36" s="258">
        <v>0</v>
      </c>
      <c r="N36" s="247"/>
      <c r="O36" s="247"/>
      <c r="P36" s="247"/>
      <c r="Q36" s="35"/>
      <c r="R36" s="36"/>
    </row>
    <row r="37" spans="2:18" s="1" customFormat="1" ht="14.4" hidden="1" customHeight="1">
      <c r="B37" s="34"/>
      <c r="C37" s="35"/>
      <c r="D37" s="35"/>
      <c r="E37" s="41" t="s">
        <v>45</v>
      </c>
      <c r="F37" s="42">
        <v>0</v>
      </c>
      <c r="G37" s="123" t="s">
        <v>41</v>
      </c>
      <c r="H37" s="258">
        <f>(SUM(BI97:BI104)+SUM(BI123:BI137))</f>
        <v>0</v>
      </c>
      <c r="I37" s="247"/>
      <c r="J37" s="247"/>
      <c r="K37" s="35"/>
      <c r="L37" s="35"/>
      <c r="M37" s="258">
        <v>0</v>
      </c>
      <c r="N37" s="247"/>
      <c r="O37" s="247"/>
      <c r="P37" s="247"/>
      <c r="Q37" s="35"/>
      <c r="R37" s="36"/>
    </row>
    <row r="38" spans="2:18" s="1" customFormat="1" ht="6.9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25.35" customHeight="1">
      <c r="B39" s="34"/>
      <c r="C39" s="119"/>
      <c r="D39" s="124" t="s">
        <v>46</v>
      </c>
      <c r="E39" s="73"/>
      <c r="F39" s="73"/>
      <c r="G39" s="125" t="s">
        <v>47</v>
      </c>
      <c r="H39" s="126" t="s">
        <v>48</v>
      </c>
      <c r="I39" s="73"/>
      <c r="J39" s="73"/>
      <c r="K39" s="73"/>
      <c r="L39" s="259">
        <f>SUM(M31:M37)</f>
        <v>0</v>
      </c>
      <c r="M39" s="259"/>
      <c r="N39" s="259"/>
      <c r="O39" s="259"/>
      <c r="P39" s="260"/>
      <c r="Q39" s="119"/>
      <c r="R39" s="36"/>
    </row>
    <row r="40" spans="2:18" s="1" customFormat="1" ht="14.4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s="1" customFormat="1" ht="14.4" customHeight="1"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6"/>
    </row>
    <row r="42" spans="2:18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3"/>
    </row>
    <row r="43" spans="2:18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3"/>
    </row>
    <row r="44" spans="2:18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3"/>
    </row>
    <row r="45" spans="2:18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3"/>
    </row>
    <row r="46" spans="2:18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3"/>
    </row>
    <row r="47" spans="2:18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3"/>
    </row>
    <row r="48" spans="2:18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3"/>
    </row>
    <row r="49" spans="2:18">
      <c r="B49" s="2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3"/>
    </row>
    <row r="50" spans="2:18" s="1" customFormat="1" ht="14.4">
      <c r="B50" s="34"/>
      <c r="C50" s="35"/>
      <c r="D50" s="49" t="s">
        <v>49</v>
      </c>
      <c r="E50" s="50"/>
      <c r="F50" s="50"/>
      <c r="G50" s="50"/>
      <c r="H50" s="51"/>
      <c r="I50" s="35"/>
      <c r="J50" s="49" t="s">
        <v>50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2"/>
      <c r="C51" s="26"/>
      <c r="D51" s="52"/>
      <c r="E51" s="26"/>
      <c r="F51" s="26"/>
      <c r="G51" s="26"/>
      <c r="H51" s="53"/>
      <c r="I51" s="26"/>
      <c r="J51" s="52"/>
      <c r="K51" s="26"/>
      <c r="L51" s="26"/>
      <c r="M51" s="26"/>
      <c r="N51" s="26"/>
      <c r="O51" s="26"/>
      <c r="P51" s="53"/>
      <c r="Q51" s="26"/>
      <c r="R51" s="23"/>
    </row>
    <row r="52" spans="2:18">
      <c r="B52" s="22"/>
      <c r="C52" s="26"/>
      <c r="D52" s="52"/>
      <c r="E52" s="26"/>
      <c r="F52" s="26"/>
      <c r="G52" s="26"/>
      <c r="H52" s="53"/>
      <c r="I52" s="26"/>
      <c r="J52" s="52"/>
      <c r="K52" s="26"/>
      <c r="L52" s="26"/>
      <c r="M52" s="26"/>
      <c r="N52" s="26"/>
      <c r="O52" s="26"/>
      <c r="P52" s="53"/>
      <c r="Q52" s="26"/>
      <c r="R52" s="23"/>
    </row>
    <row r="53" spans="2:18">
      <c r="B53" s="22"/>
      <c r="C53" s="26"/>
      <c r="D53" s="52"/>
      <c r="E53" s="26"/>
      <c r="F53" s="26"/>
      <c r="G53" s="26"/>
      <c r="H53" s="53"/>
      <c r="I53" s="26"/>
      <c r="J53" s="52"/>
      <c r="K53" s="26"/>
      <c r="L53" s="26"/>
      <c r="M53" s="26"/>
      <c r="N53" s="26"/>
      <c r="O53" s="26"/>
      <c r="P53" s="53"/>
      <c r="Q53" s="26"/>
      <c r="R53" s="23"/>
    </row>
    <row r="54" spans="2:18">
      <c r="B54" s="22"/>
      <c r="C54" s="26"/>
      <c r="D54" s="52"/>
      <c r="E54" s="26"/>
      <c r="F54" s="26"/>
      <c r="G54" s="26"/>
      <c r="H54" s="53"/>
      <c r="I54" s="26"/>
      <c r="J54" s="52"/>
      <c r="K54" s="26"/>
      <c r="L54" s="26"/>
      <c r="M54" s="26"/>
      <c r="N54" s="26"/>
      <c r="O54" s="26"/>
      <c r="P54" s="53"/>
      <c r="Q54" s="26"/>
      <c r="R54" s="23"/>
    </row>
    <row r="55" spans="2:18">
      <c r="B55" s="22"/>
      <c r="C55" s="26"/>
      <c r="D55" s="52"/>
      <c r="E55" s="26"/>
      <c r="F55" s="26"/>
      <c r="G55" s="26"/>
      <c r="H55" s="53"/>
      <c r="I55" s="26"/>
      <c r="J55" s="52"/>
      <c r="K55" s="26"/>
      <c r="L55" s="26"/>
      <c r="M55" s="26"/>
      <c r="N55" s="26"/>
      <c r="O55" s="26"/>
      <c r="P55" s="53"/>
      <c r="Q55" s="26"/>
      <c r="R55" s="23"/>
    </row>
    <row r="56" spans="2:18">
      <c r="B56" s="22"/>
      <c r="C56" s="26"/>
      <c r="D56" s="52"/>
      <c r="E56" s="26"/>
      <c r="F56" s="26"/>
      <c r="G56" s="26"/>
      <c r="H56" s="53"/>
      <c r="I56" s="26"/>
      <c r="J56" s="52"/>
      <c r="K56" s="26"/>
      <c r="L56" s="26"/>
      <c r="M56" s="26"/>
      <c r="N56" s="26"/>
      <c r="O56" s="26"/>
      <c r="P56" s="53"/>
      <c r="Q56" s="26"/>
      <c r="R56" s="23"/>
    </row>
    <row r="57" spans="2:18">
      <c r="B57" s="22"/>
      <c r="C57" s="26"/>
      <c r="D57" s="52"/>
      <c r="E57" s="26"/>
      <c r="F57" s="26"/>
      <c r="G57" s="26"/>
      <c r="H57" s="53"/>
      <c r="I57" s="26"/>
      <c r="J57" s="52"/>
      <c r="K57" s="26"/>
      <c r="L57" s="26"/>
      <c r="M57" s="26"/>
      <c r="N57" s="26"/>
      <c r="O57" s="26"/>
      <c r="P57" s="53"/>
      <c r="Q57" s="26"/>
      <c r="R57" s="23"/>
    </row>
    <row r="58" spans="2:18">
      <c r="B58" s="22"/>
      <c r="C58" s="26"/>
      <c r="D58" s="52"/>
      <c r="E58" s="26"/>
      <c r="F58" s="26"/>
      <c r="G58" s="26"/>
      <c r="H58" s="53"/>
      <c r="I58" s="26"/>
      <c r="J58" s="52"/>
      <c r="K58" s="26"/>
      <c r="L58" s="26"/>
      <c r="M58" s="26"/>
      <c r="N58" s="26"/>
      <c r="O58" s="26"/>
      <c r="P58" s="53"/>
      <c r="Q58" s="26"/>
      <c r="R58" s="23"/>
    </row>
    <row r="59" spans="2:18" s="1" customFormat="1" ht="14.4">
      <c r="B59" s="34"/>
      <c r="C59" s="35"/>
      <c r="D59" s="54" t="s">
        <v>51</v>
      </c>
      <c r="E59" s="55"/>
      <c r="F59" s="55"/>
      <c r="G59" s="56" t="s">
        <v>52</v>
      </c>
      <c r="H59" s="57"/>
      <c r="I59" s="35"/>
      <c r="J59" s="54" t="s">
        <v>51</v>
      </c>
      <c r="K59" s="55"/>
      <c r="L59" s="55"/>
      <c r="M59" s="55"/>
      <c r="N59" s="56" t="s">
        <v>52</v>
      </c>
      <c r="O59" s="55"/>
      <c r="P59" s="57"/>
      <c r="Q59" s="35"/>
      <c r="R59" s="36"/>
    </row>
    <row r="60" spans="2:18">
      <c r="B60" s="22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3"/>
    </row>
    <row r="61" spans="2:18" s="1" customFormat="1" ht="14.4">
      <c r="B61" s="34"/>
      <c r="C61" s="35"/>
      <c r="D61" s="49" t="s">
        <v>53</v>
      </c>
      <c r="E61" s="50"/>
      <c r="F61" s="50"/>
      <c r="G61" s="50"/>
      <c r="H61" s="51"/>
      <c r="I61" s="35"/>
      <c r="J61" s="49" t="s">
        <v>54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2"/>
      <c r="C62" s="26"/>
      <c r="D62" s="52"/>
      <c r="E62" s="26"/>
      <c r="F62" s="26"/>
      <c r="G62" s="26"/>
      <c r="H62" s="53"/>
      <c r="I62" s="26"/>
      <c r="J62" s="52"/>
      <c r="K62" s="26"/>
      <c r="L62" s="26"/>
      <c r="M62" s="26"/>
      <c r="N62" s="26"/>
      <c r="O62" s="26"/>
      <c r="P62" s="53"/>
      <c r="Q62" s="26"/>
      <c r="R62" s="23"/>
    </row>
    <row r="63" spans="2:18">
      <c r="B63" s="22"/>
      <c r="C63" s="26"/>
      <c r="D63" s="52"/>
      <c r="E63" s="26"/>
      <c r="F63" s="26"/>
      <c r="G63" s="26"/>
      <c r="H63" s="53"/>
      <c r="I63" s="26"/>
      <c r="J63" s="52"/>
      <c r="K63" s="26"/>
      <c r="L63" s="26"/>
      <c r="M63" s="26"/>
      <c r="N63" s="26"/>
      <c r="O63" s="26"/>
      <c r="P63" s="53"/>
      <c r="Q63" s="26"/>
      <c r="R63" s="23"/>
    </row>
    <row r="64" spans="2:18">
      <c r="B64" s="22"/>
      <c r="C64" s="26"/>
      <c r="D64" s="52"/>
      <c r="E64" s="26"/>
      <c r="F64" s="26"/>
      <c r="G64" s="26"/>
      <c r="H64" s="53"/>
      <c r="I64" s="26"/>
      <c r="J64" s="52"/>
      <c r="K64" s="26"/>
      <c r="L64" s="26"/>
      <c r="M64" s="26"/>
      <c r="N64" s="26"/>
      <c r="O64" s="26"/>
      <c r="P64" s="53"/>
      <c r="Q64" s="26"/>
      <c r="R64" s="23"/>
    </row>
    <row r="65" spans="2:18">
      <c r="B65" s="22"/>
      <c r="C65" s="26"/>
      <c r="D65" s="52"/>
      <c r="E65" s="26"/>
      <c r="F65" s="26"/>
      <c r="G65" s="26"/>
      <c r="H65" s="53"/>
      <c r="I65" s="26"/>
      <c r="J65" s="52"/>
      <c r="K65" s="26"/>
      <c r="L65" s="26"/>
      <c r="M65" s="26"/>
      <c r="N65" s="26"/>
      <c r="O65" s="26"/>
      <c r="P65" s="53"/>
      <c r="Q65" s="26"/>
      <c r="R65" s="23"/>
    </row>
    <row r="66" spans="2:18">
      <c r="B66" s="22"/>
      <c r="C66" s="26"/>
      <c r="D66" s="52"/>
      <c r="E66" s="26"/>
      <c r="F66" s="26"/>
      <c r="G66" s="26"/>
      <c r="H66" s="53"/>
      <c r="I66" s="26"/>
      <c r="J66" s="52"/>
      <c r="K66" s="26"/>
      <c r="L66" s="26"/>
      <c r="M66" s="26"/>
      <c r="N66" s="26"/>
      <c r="O66" s="26"/>
      <c r="P66" s="53"/>
      <c r="Q66" s="26"/>
      <c r="R66" s="23"/>
    </row>
    <row r="67" spans="2:18">
      <c r="B67" s="22"/>
      <c r="C67" s="26"/>
      <c r="D67" s="52"/>
      <c r="E67" s="26"/>
      <c r="F67" s="26"/>
      <c r="G67" s="26"/>
      <c r="H67" s="53"/>
      <c r="I67" s="26"/>
      <c r="J67" s="52"/>
      <c r="K67" s="26"/>
      <c r="L67" s="26"/>
      <c r="M67" s="26"/>
      <c r="N67" s="26"/>
      <c r="O67" s="26"/>
      <c r="P67" s="53"/>
      <c r="Q67" s="26"/>
      <c r="R67" s="23"/>
    </row>
    <row r="68" spans="2:18">
      <c r="B68" s="22"/>
      <c r="C68" s="26"/>
      <c r="D68" s="52"/>
      <c r="E68" s="26"/>
      <c r="F68" s="26"/>
      <c r="G68" s="26"/>
      <c r="H68" s="53"/>
      <c r="I68" s="26"/>
      <c r="J68" s="52"/>
      <c r="K68" s="26"/>
      <c r="L68" s="26"/>
      <c r="M68" s="26"/>
      <c r="N68" s="26"/>
      <c r="O68" s="26"/>
      <c r="P68" s="53"/>
      <c r="Q68" s="26"/>
      <c r="R68" s="23"/>
    </row>
    <row r="69" spans="2:18">
      <c r="B69" s="22"/>
      <c r="C69" s="26"/>
      <c r="D69" s="52"/>
      <c r="E69" s="26"/>
      <c r="F69" s="26"/>
      <c r="G69" s="26"/>
      <c r="H69" s="53"/>
      <c r="I69" s="26"/>
      <c r="J69" s="52"/>
      <c r="K69" s="26"/>
      <c r="L69" s="26"/>
      <c r="M69" s="26"/>
      <c r="N69" s="26"/>
      <c r="O69" s="26"/>
      <c r="P69" s="53"/>
      <c r="Q69" s="26"/>
      <c r="R69" s="23"/>
    </row>
    <row r="70" spans="2:18" s="1" customFormat="1" ht="14.4">
      <c r="B70" s="34"/>
      <c r="C70" s="35"/>
      <c r="D70" s="54" t="s">
        <v>51</v>
      </c>
      <c r="E70" s="55"/>
      <c r="F70" s="55"/>
      <c r="G70" s="56" t="s">
        <v>52</v>
      </c>
      <c r="H70" s="57"/>
      <c r="I70" s="35"/>
      <c r="J70" s="54" t="s">
        <v>51</v>
      </c>
      <c r="K70" s="55"/>
      <c r="L70" s="55"/>
      <c r="M70" s="55"/>
      <c r="N70" s="56" t="s">
        <v>52</v>
      </c>
      <c r="O70" s="55"/>
      <c r="P70" s="57"/>
      <c r="Q70" s="35"/>
      <c r="R70" s="36"/>
    </row>
    <row r="71" spans="2:18" s="1" customFormat="1" ht="14.4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" customHeight="1">
      <c r="B76" s="34"/>
      <c r="C76" s="205" t="s">
        <v>136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36"/>
    </row>
    <row r="77" spans="2:18" s="1" customFormat="1" ht="6.9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0" t="s">
        <v>18</v>
      </c>
      <c r="D78" s="35"/>
      <c r="E78" s="35"/>
      <c r="F78" s="245" t="str">
        <f>F6</f>
        <v>Rozšírenie materskej školy - Jakubovany</v>
      </c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35"/>
      <c r="R78" s="36"/>
    </row>
    <row r="79" spans="2:18" ht="30" customHeight="1">
      <c r="B79" s="22"/>
      <c r="C79" s="30" t="s">
        <v>131</v>
      </c>
      <c r="D79" s="26"/>
      <c r="E79" s="26"/>
      <c r="F79" s="245" t="s">
        <v>132</v>
      </c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6"/>
      <c r="R79" s="23"/>
    </row>
    <row r="80" spans="2:18" s="1" customFormat="1" ht="36.9" customHeight="1">
      <c r="B80" s="34"/>
      <c r="C80" s="68" t="s">
        <v>133</v>
      </c>
      <c r="D80" s="35"/>
      <c r="E80" s="35"/>
      <c r="F80" s="207" t="str">
        <f>F8</f>
        <v>03SP - Spevnené plochy</v>
      </c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35"/>
      <c r="R80" s="36"/>
    </row>
    <row r="81" spans="2:47" s="1" customFormat="1" ht="6.9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</row>
    <row r="82" spans="2:47" s="1" customFormat="1" ht="18" customHeight="1">
      <c r="B82" s="34"/>
      <c r="C82" s="30" t="s">
        <v>22</v>
      </c>
      <c r="D82" s="35"/>
      <c r="E82" s="35"/>
      <c r="F82" s="28" t="str">
        <f>F10</f>
        <v>Jakubovany</v>
      </c>
      <c r="G82" s="35"/>
      <c r="H82" s="35"/>
      <c r="I82" s="35"/>
      <c r="J82" s="35"/>
      <c r="K82" s="30" t="s">
        <v>24</v>
      </c>
      <c r="L82" s="35"/>
      <c r="M82" s="214">
        <f>IF(O10="","",O10)</f>
        <v>42926</v>
      </c>
      <c r="N82" s="214"/>
      <c r="O82" s="214"/>
      <c r="P82" s="214"/>
      <c r="Q82" s="35"/>
      <c r="R82" s="36"/>
    </row>
    <row r="83" spans="2:47" s="1" customFormat="1" ht="6.9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6"/>
    </row>
    <row r="84" spans="2:47" s="1" customFormat="1" ht="13.2">
      <c r="B84" s="34"/>
      <c r="C84" s="30" t="s">
        <v>25</v>
      </c>
      <c r="D84" s="35"/>
      <c r="E84" s="35"/>
      <c r="F84" s="28" t="str">
        <f>E13</f>
        <v>obec Jakubovany</v>
      </c>
      <c r="G84" s="35"/>
      <c r="H84" s="35"/>
      <c r="I84" s="35"/>
      <c r="J84" s="35"/>
      <c r="K84" s="30" t="s">
        <v>30</v>
      </c>
      <c r="L84" s="35"/>
      <c r="M84" s="219" t="str">
        <f>E19</f>
        <v>aut.Ing.Peter Jurica</v>
      </c>
      <c r="N84" s="219"/>
      <c r="O84" s="219"/>
      <c r="P84" s="219"/>
      <c r="Q84" s="219"/>
      <c r="R84" s="36"/>
    </row>
    <row r="85" spans="2:47" s="1" customFormat="1" ht="14.4" customHeight="1">
      <c r="B85" s="34"/>
      <c r="C85" s="30" t="s">
        <v>29</v>
      </c>
      <c r="D85" s="35"/>
      <c r="E85" s="35"/>
      <c r="F85" s="28" t="str">
        <f>IF(E16="","",E16)</f>
        <v>.</v>
      </c>
      <c r="G85" s="35"/>
      <c r="H85" s="35"/>
      <c r="I85" s="35"/>
      <c r="J85" s="35"/>
      <c r="K85" s="30" t="s">
        <v>33</v>
      </c>
      <c r="L85" s="35"/>
      <c r="M85" s="219" t="str">
        <f>E22</f>
        <v xml:space="preserve"> </v>
      </c>
      <c r="N85" s="219"/>
      <c r="O85" s="219"/>
      <c r="P85" s="219"/>
      <c r="Q85" s="219"/>
      <c r="R85" s="36"/>
    </row>
    <row r="86" spans="2:47" s="1" customFormat="1" ht="10.3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</row>
    <row r="87" spans="2:47" s="1" customFormat="1" ht="29.25" customHeight="1">
      <c r="B87" s="34"/>
      <c r="C87" s="255" t="s">
        <v>137</v>
      </c>
      <c r="D87" s="256"/>
      <c r="E87" s="256"/>
      <c r="F87" s="256"/>
      <c r="G87" s="256"/>
      <c r="H87" s="119"/>
      <c r="I87" s="119"/>
      <c r="J87" s="119"/>
      <c r="K87" s="119"/>
      <c r="L87" s="119"/>
      <c r="M87" s="119"/>
      <c r="N87" s="255" t="s">
        <v>138</v>
      </c>
      <c r="O87" s="256"/>
      <c r="P87" s="256"/>
      <c r="Q87" s="256"/>
      <c r="R87" s="36"/>
    </row>
    <row r="88" spans="2:47" s="1" customFormat="1" ht="10.3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6"/>
    </row>
    <row r="89" spans="2:47" s="1" customFormat="1" ht="29.25" customHeight="1">
      <c r="B89" s="34"/>
      <c r="C89" s="127" t="s">
        <v>139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187">
        <f>N123</f>
        <v>0</v>
      </c>
      <c r="O89" s="253"/>
      <c r="P89" s="253"/>
      <c r="Q89" s="253"/>
      <c r="R89" s="36"/>
      <c r="AU89" s="18" t="s">
        <v>140</v>
      </c>
    </row>
    <row r="90" spans="2:47" s="7" customFormat="1" ht="24.9" customHeight="1">
      <c r="B90" s="128"/>
      <c r="C90" s="129"/>
      <c r="D90" s="130" t="s">
        <v>141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36">
        <f>N124</f>
        <v>0</v>
      </c>
      <c r="O90" s="257"/>
      <c r="P90" s="257"/>
      <c r="Q90" s="257"/>
      <c r="R90" s="131"/>
    </row>
    <row r="91" spans="2:47" s="8" customFormat="1" ht="19.95" customHeight="1">
      <c r="B91" s="132"/>
      <c r="C91" s="97"/>
      <c r="D91" s="108" t="s">
        <v>383</v>
      </c>
      <c r="E91" s="97"/>
      <c r="F91" s="97"/>
      <c r="G91" s="97"/>
      <c r="H91" s="97"/>
      <c r="I91" s="97"/>
      <c r="J91" s="97"/>
      <c r="K91" s="97"/>
      <c r="L91" s="97"/>
      <c r="M91" s="97"/>
      <c r="N91" s="185">
        <f>N125</f>
        <v>0</v>
      </c>
      <c r="O91" s="191"/>
      <c r="P91" s="191"/>
      <c r="Q91" s="191"/>
      <c r="R91" s="133"/>
    </row>
    <row r="92" spans="2:47" s="8" customFormat="1" ht="19.95" customHeight="1">
      <c r="B92" s="132"/>
      <c r="C92" s="97"/>
      <c r="D92" s="108" t="s">
        <v>384</v>
      </c>
      <c r="E92" s="97"/>
      <c r="F92" s="97"/>
      <c r="G92" s="97"/>
      <c r="H92" s="97"/>
      <c r="I92" s="97"/>
      <c r="J92" s="97"/>
      <c r="K92" s="97"/>
      <c r="L92" s="97"/>
      <c r="M92" s="97"/>
      <c r="N92" s="185">
        <f>N128</f>
        <v>0</v>
      </c>
      <c r="O92" s="191"/>
      <c r="P92" s="191"/>
      <c r="Q92" s="191"/>
      <c r="R92" s="133"/>
    </row>
    <row r="93" spans="2:47" s="8" customFormat="1" ht="19.95" customHeight="1">
      <c r="B93" s="132"/>
      <c r="C93" s="97"/>
      <c r="D93" s="108" t="s">
        <v>385</v>
      </c>
      <c r="E93" s="97"/>
      <c r="F93" s="97"/>
      <c r="G93" s="97"/>
      <c r="H93" s="97"/>
      <c r="I93" s="97"/>
      <c r="J93" s="97"/>
      <c r="K93" s="97"/>
      <c r="L93" s="97"/>
      <c r="M93" s="97"/>
      <c r="N93" s="185">
        <f>N130</f>
        <v>0</v>
      </c>
      <c r="O93" s="191"/>
      <c r="P93" s="191"/>
      <c r="Q93" s="191"/>
      <c r="R93" s="133"/>
    </row>
    <row r="94" spans="2:47" s="8" customFormat="1" ht="19.95" customHeight="1">
      <c r="B94" s="132"/>
      <c r="C94" s="97"/>
      <c r="D94" s="108" t="s">
        <v>143</v>
      </c>
      <c r="E94" s="97"/>
      <c r="F94" s="97"/>
      <c r="G94" s="97"/>
      <c r="H94" s="97"/>
      <c r="I94" s="97"/>
      <c r="J94" s="97"/>
      <c r="K94" s="97"/>
      <c r="L94" s="97"/>
      <c r="M94" s="97"/>
      <c r="N94" s="185">
        <f>N133</f>
        <v>0</v>
      </c>
      <c r="O94" s="191"/>
      <c r="P94" s="191"/>
      <c r="Q94" s="191"/>
      <c r="R94" s="133"/>
    </row>
    <row r="95" spans="2:47" s="8" customFormat="1" ht="19.95" customHeight="1">
      <c r="B95" s="132"/>
      <c r="C95" s="97"/>
      <c r="D95" s="108" t="s">
        <v>144</v>
      </c>
      <c r="E95" s="97"/>
      <c r="F95" s="97"/>
      <c r="G95" s="97"/>
      <c r="H95" s="97"/>
      <c r="I95" s="97"/>
      <c r="J95" s="97"/>
      <c r="K95" s="97"/>
      <c r="L95" s="97"/>
      <c r="M95" s="97"/>
      <c r="N95" s="185">
        <f>N136</f>
        <v>0</v>
      </c>
      <c r="O95" s="191"/>
      <c r="P95" s="191"/>
      <c r="Q95" s="191"/>
      <c r="R95" s="133"/>
    </row>
    <row r="96" spans="2:47" s="1" customFormat="1" ht="21.75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6"/>
    </row>
    <row r="97" spans="2:65" s="1" customFormat="1" ht="29.25" customHeight="1">
      <c r="B97" s="34"/>
      <c r="C97" s="127" t="s">
        <v>151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253">
        <f>ROUND(N98+N99+N100+N101+N102+N103,2)</f>
        <v>0</v>
      </c>
      <c r="O97" s="254"/>
      <c r="P97" s="254"/>
      <c r="Q97" s="254"/>
      <c r="R97" s="36"/>
      <c r="T97" s="134"/>
      <c r="U97" s="135" t="s">
        <v>39</v>
      </c>
    </row>
    <row r="98" spans="2:65" s="1" customFormat="1" ht="18" customHeight="1">
      <c r="B98" s="136"/>
      <c r="C98" s="137"/>
      <c r="D98" s="182" t="s">
        <v>152</v>
      </c>
      <c r="E98" s="251"/>
      <c r="F98" s="251"/>
      <c r="G98" s="251"/>
      <c r="H98" s="251"/>
      <c r="I98" s="137"/>
      <c r="J98" s="137"/>
      <c r="K98" s="137"/>
      <c r="L98" s="137"/>
      <c r="M98" s="137"/>
      <c r="N98" s="184">
        <f>ROUND(N89*T98,2)</f>
        <v>0</v>
      </c>
      <c r="O98" s="252"/>
      <c r="P98" s="252"/>
      <c r="Q98" s="252"/>
      <c r="R98" s="139"/>
      <c r="S98" s="137"/>
      <c r="T98" s="140"/>
      <c r="U98" s="141" t="s">
        <v>42</v>
      </c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3" t="s">
        <v>153</v>
      </c>
      <c r="AZ98" s="142"/>
      <c r="BA98" s="142"/>
      <c r="BB98" s="142"/>
      <c r="BC98" s="142"/>
      <c r="BD98" s="142"/>
      <c r="BE98" s="144">
        <f t="shared" ref="BE98:BE103" si="0">IF(U98="základná",N98,0)</f>
        <v>0</v>
      </c>
      <c r="BF98" s="144">
        <f t="shared" ref="BF98:BF103" si="1">IF(U98="znížená",N98,0)</f>
        <v>0</v>
      </c>
      <c r="BG98" s="144">
        <f t="shared" ref="BG98:BG103" si="2">IF(U98="zákl. prenesená",N98,0)</f>
        <v>0</v>
      </c>
      <c r="BH98" s="144">
        <f t="shared" ref="BH98:BH103" si="3">IF(U98="zníž. prenesená",N98,0)</f>
        <v>0</v>
      </c>
      <c r="BI98" s="144">
        <f t="shared" ref="BI98:BI103" si="4">IF(U98="nulová",N98,0)</f>
        <v>0</v>
      </c>
      <c r="BJ98" s="143" t="s">
        <v>87</v>
      </c>
      <c r="BK98" s="142"/>
      <c r="BL98" s="142"/>
      <c r="BM98" s="142"/>
    </row>
    <row r="99" spans="2:65" s="1" customFormat="1" ht="18" customHeight="1">
      <c r="B99" s="136"/>
      <c r="C99" s="137"/>
      <c r="D99" s="182" t="s">
        <v>154</v>
      </c>
      <c r="E99" s="251"/>
      <c r="F99" s="251"/>
      <c r="G99" s="251"/>
      <c r="H99" s="251"/>
      <c r="I99" s="137"/>
      <c r="J99" s="137"/>
      <c r="K99" s="137"/>
      <c r="L99" s="137"/>
      <c r="M99" s="137"/>
      <c r="N99" s="184">
        <f>ROUND(N89*T99,2)</f>
        <v>0</v>
      </c>
      <c r="O99" s="252"/>
      <c r="P99" s="252"/>
      <c r="Q99" s="252"/>
      <c r="R99" s="139"/>
      <c r="S99" s="137"/>
      <c r="T99" s="140"/>
      <c r="U99" s="141" t="s">
        <v>42</v>
      </c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3" t="s">
        <v>153</v>
      </c>
      <c r="AZ99" s="142"/>
      <c r="BA99" s="142"/>
      <c r="BB99" s="142"/>
      <c r="BC99" s="142"/>
      <c r="BD99" s="142"/>
      <c r="BE99" s="144">
        <f t="shared" si="0"/>
        <v>0</v>
      </c>
      <c r="BF99" s="144">
        <f t="shared" si="1"/>
        <v>0</v>
      </c>
      <c r="BG99" s="144">
        <f t="shared" si="2"/>
        <v>0</v>
      </c>
      <c r="BH99" s="144">
        <f t="shared" si="3"/>
        <v>0</v>
      </c>
      <c r="BI99" s="144">
        <f t="shared" si="4"/>
        <v>0</v>
      </c>
      <c r="BJ99" s="143" t="s">
        <v>87</v>
      </c>
      <c r="BK99" s="142"/>
      <c r="BL99" s="142"/>
      <c r="BM99" s="142"/>
    </row>
    <row r="100" spans="2:65" s="1" customFormat="1" ht="18" customHeight="1">
      <c r="B100" s="136"/>
      <c r="C100" s="137"/>
      <c r="D100" s="182" t="s">
        <v>155</v>
      </c>
      <c r="E100" s="251"/>
      <c r="F100" s="251"/>
      <c r="G100" s="251"/>
      <c r="H100" s="251"/>
      <c r="I100" s="137"/>
      <c r="J100" s="137"/>
      <c r="K100" s="137"/>
      <c r="L100" s="137"/>
      <c r="M100" s="137"/>
      <c r="N100" s="184">
        <f>ROUND(N89*T100,2)</f>
        <v>0</v>
      </c>
      <c r="O100" s="252"/>
      <c r="P100" s="252"/>
      <c r="Q100" s="252"/>
      <c r="R100" s="139"/>
      <c r="S100" s="137"/>
      <c r="T100" s="140"/>
      <c r="U100" s="141" t="s">
        <v>42</v>
      </c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3" t="s">
        <v>153</v>
      </c>
      <c r="AZ100" s="142"/>
      <c r="BA100" s="142"/>
      <c r="BB100" s="142"/>
      <c r="BC100" s="142"/>
      <c r="BD100" s="142"/>
      <c r="BE100" s="144">
        <f t="shared" si="0"/>
        <v>0</v>
      </c>
      <c r="BF100" s="144">
        <f t="shared" si="1"/>
        <v>0</v>
      </c>
      <c r="BG100" s="144">
        <f t="shared" si="2"/>
        <v>0</v>
      </c>
      <c r="BH100" s="144">
        <f t="shared" si="3"/>
        <v>0</v>
      </c>
      <c r="BI100" s="144">
        <f t="shared" si="4"/>
        <v>0</v>
      </c>
      <c r="BJ100" s="143" t="s">
        <v>87</v>
      </c>
      <c r="BK100" s="142"/>
      <c r="BL100" s="142"/>
      <c r="BM100" s="142"/>
    </row>
    <row r="101" spans="2:65" s="1" customFormat="1" ht="18" customHeight="1">
      <c r="B101" s="136"/>
      <c r="C101" s="137"/>
      <c r="D101" s="182" t="s">
        <v>156</v>
      </c>
      <c r="E101" s="251"/>
      <c r="F101" s="251"/>
      <c r="G101" s="251"/>
      <c r="H101" s="251"/>
      <c r="I101" s="137"/>
      <c r="J101" s="137"/>
      <c r="K101" s="137"/>
      <c r="L101" s="137"/>
      <c r="M101" s="137"/>
      <c r="N101" s="184">
        <f>ROUND(N89*T101,2)</f>
        <v>0</v>
      </c>
      <c r="O101" s="252"/>
      <c r="P101" s="252"/>
      <c r="Q101" s="252"/>
      <c r="R101" s="139"/>
      <c r="S101" s="137"/>
      <c r="T101" s="140"/>
      <c r="U101" s="141" t="s">
        <v>42</v>
      </c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3" t="s">
        <v>153</v>
      </c>
      <c r="AZ101" s="142"/>
      <c r="BA101" s="142"/>
      <c r="BB101" s="142"/>
      <c r="BC101" s="142"/>
      <c r="BD101" s="142"/>
      <c r="BE101" s="144">
        <f t="shared" si="0"/>
        <v>0</v>
      </c>
      <c r="BF101" s="144">
        <f t="shared" si="1"/>
        <v>0</v>
      </c>
      <c r="BG101" s="144">
        <f t="shared" si="2"/>
        <v>0</v>
      </c>
      <c r="BH101" s="144">
        <f t="shared" si="3"/>
        <v>0</v>
      </c>
      <c r="BI101" s="144">
        <f t="shared" si="4"/>
        <v>0</v>
      </c>
      <c r="BJ101" s="143" t="s">
        <v>87</v>
      </c>
      <c r="BK101" s="142"/>
      <c r="BL101" s="142"/>
      <c r="BM101" s="142"/>
    </row>
    <row r="102" spans="2:65" s="1" customFormat="1" ht="18" customHeight="1">
      <c r="B102" s="136"/>
      <c r="C102" s="137"/>
      <c r="D102" s="182" t="s">
        <v>157</v>
      </c>
      <c r="E102" s="251"/>
      <c r="F102" s="251"/>
      <c r="G102" s="251"/>
      <c r="H102" s="251"/>
      <c r="I102" s="137"/>
      <c r="J102" s="137"/>
      <c r="K102" s="137"/>
      <c r="L102" s="137"/>
      <c r="M102" s="137"/>
      <c r="N102" s="184">
        <f>ROUND(N89*T102,2)</f>
        <v>0</v>
      </c>
      <c r="O102" s="252"/>
      <c r="P102" s="252"/>
      <c r="Q102" s="252"/>
      <c r="R102" s="139"/>
      <c r="S102" s="137"/>
      <c r="T102" s="140"/>
      <c r="U102" s="141" t="s">
        <v>42</v>
      </c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3" t="s">
        <v>153</v>
      </c>
      <c r="AZ102" s="142"/>
      <c r="BA102" s="142"/>
      <c r="BB102" s="142"/>
      <c r="BC102" s="142"/>
      <c r="BD102" s="142"/>
      <c r="BE102" s="144">
        <f t="shared" si="0"/>
        <v>0</v>
      </c>
      <c r="BF102" s="144">
        <f t="shared" si="1"/>
        <v>0</v>
      </c>
      <c r="BG102" s="144">
        <f t="shared" si="2"/>
        <v>0</v>
      </c>
      <c r="BH102" s="144">
        <f t="shared" si="3"/>
        <v>0</v>
      </c>
      <c r="BI102" s="144">
        <f t="shared" si="4"/>
        <v>0</v>
      </c>
      <c r="BJ102" s="143" t="s">
        <v>87</v>
      </c>
      <c r="BK102" s="142"/>
      <c r="BL102" s="142"/>
      <c r="BM102" s="142"/>
    </row>
    <row r="103" spans="2:65" s="1" customFormat="1" ht="18" customHeight="1">
      <c r="B103" s="136"/>
      <c r="C103" s="137"/>
      <c r="D103" s="138" t="s">
        <v>158</v>
      </c>
      <c r="E103" s="137"/>
      <c r="F103" s="137"/>
      <c r="G103" s="137"/>
      <c r="H103" s="137"/>
      <c r="I103" s="137"/>
      <c r="J103" s="137"/>
      <c r="K103" s="137"/>
      <c r="L103" s="137"/>
      <c r="M103" s="137"/>
      <c r="N103" s="184">
        <f>ROUND(N89*T103,2)</f>
        <v>0</v>
      </c>
      <c r="O103" s="252"/>
      <c r="P103" s="252"/>
      <c r="Q103" s="252"/>
      <c r="R103" s="139"/>
      <c r="S103" s="137"/>
      <c r="T103" s="145"/>
      <c r="U103" s="146" t="s">
        <v>42</v>
      </c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3" t="s">
        <v>159</v>
      </c>
      <c r="AZ103" s="142"/>
      <c r="BA103" s="142"/>
      <c r="BB103" s="142"/>
      <c r="BC103" s="142"/>
      <c r="BD103" s="142"/>
      <c r="BE103" s="144">
        <f t="shared" si="0"/>
        <v>0</v>
      </c>
      <c r="BF103" s="144">
        <f t="shared" si="1"/>
        <v>0</v>
      </c>
      <c r="BG103" s="144">
        <f t="shared" si="2"/>
        <v>0</v>
      </c>
      <c r="BH103" s="144">
        <f t="shared" si="3"/>
        <v>0</v>
      </c>
      <c r="BI103" s="144">
        <f t="shared" si="4"/>
        <v>0</v>
      </c>
      <c r="BJ103" s="143" t="s">
        <v>87</v>
      </c>
      <c r="BK103" s="142"/>
      <c r="BL103" s="142"/>
      <c r="BM103" s="142"/>
    </row>
    <row r="104" spans="2:65" s="1" customFormat="1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</row>
    <row r="105" spans="2:65" s="1" customFormat="1" ht="29.25" customHeight="1">
      <c r="B105" s="34"/>
      <c r="C105" s="118" t="s">
        <v>124</v>
      </c>
      <c r="D105" s="119"/>
      <c r="E105" s="119"/>
      <c r="F105" s="119"/>
      <c r="G105" s="119"/>
      <c r="H105" s="119"/>
      <c r="I105" s="119"/>
      <c r="J105" s="119"/>
      <c r="K105" s="119"/>
      <c r="L105" s="179">
        <f>ROUND(SUM(N89+N97),2)</f>
        <v>0</v>
      </c>
      <c r="M105" s="179"/>
      <c r="N105" s="179"/>
      <c r="O105" s="179"/>
      <c r="P105" s="179"/>
      <c r="Q105" s="179"/>
      <c r="R105" s="36"/>
    </row>
    <row r="106" spans="2:65" s="1" customFormat="1" ht="6.9" customHeight="1"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60"/>
    </row>
    <row r="110" spans="2:65" s="1" customFormat="1" ht="6.9" customHeight="1"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3"/>
    </row>
    <row r="111" spans="2:65" s="1" customFormat="1" ht="36.9" customHeight="1">
      <c r="B111" s="34"/>
      <c r="C111" s="205" t="s">
        <v>160</v>
      </c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36"/>
    </row>
    <row r="112" spans="2:65" s="1" customFormat="1" ht="6.9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65" s="1" customFormat="1" ht="30" customHeight="1">
      <c r="B113" s="34"/>
      <c r="C113" s="30" t="s">
        <v>18</v>
      </c>
      <c r="D113" s="35"/>
      <c r="E113" s="35"/>
      <c r="F113" s="245" t="str">
        <f>F6</f>
        <v>Rozšírenie materskej školy - Jakubovany</v>
      </c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35"/>
      <c r="R113" s="36"/>
    </row>
    <row r="114" spans="2:65" ht="30" customHeight="1">
      <c r="B114" s="22"/>
      <c r="C114" s="30" t="s">
        <v>131</v>
      </c>
      <c r="D114" s="26"/>
      <c r="E114" s="26"/>
      <c r="F114" s="245" t="s">
        <v>132</v>
      </c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6"/>
      <c r="R114" s="23"/>
    </row>
    <row r="115" spans="2:65" s="1" customFormat="1" ht="36.9" customHeight="1">
      <c r="B115" s="34"/>
      <c r="C115" s="68" t="s">
        <v>133</v>
      </c>
      <c r="D115" s="35"/>
      <c r="E115" s="35"/>
      <c r="F115" s="207" t="str">
        <f>F8</f>
        <v>03SP - Spevnené plochy</v>
      </c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35"/>
      <c r="R115" s="36"/>
    </row>
    <row r="116" spans="2:65" s="1" customFormat="1" ht="6.9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65" s="1" customFormat="1" ht="18" customHeight="1">
      <c r="B117" s="34"/>
      <c r="C117" s="30" t="s">
        <v>22</v>
      </c>
      <c r="D117" s="35"/>
      <c r="E117" s="35"/>
      <c r="F117" s="28" t="str">
        <f>F10</f>
        <v>Jakubovany</v>
      </c>
      <c r="G117" s="35"/>
      <c r="H117" s="35"/>
      <c r="I117" s="35"/>
      <c r="J117" s="35"/>
      <c r="K117" s="30" t="s">
        <v>24</v>
      </c>
      <c r="L117" s="35"/>
      <c r="M117" s="214">
        <f>IF(O10="","",O10)</f>
        <v>42926</v>
      </c>
      <c r="N117" s="214"/>
      <c r="O117" s="214"/>
      <c r="P117" s="214"/>
      <c r="Q117" s="35"/>
      <c r="R117" s="36"/>
    </row>
    <row r="118" spans="2:65" s="1" customFormat="1" ht="6.9" customHeight="1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65" s="1" customFormat="1" ht="13.2">
      <c r="B119" s="34"/>
      <c r="C119" s="30" t="s">
        <v>25</v>
      </c>
      <c r="D119" s="35"/>
      <c r="E119" s="35"/>
      <c r="F119" s="28" t="str">
        <f>E13</f>
        <v>obec Jakubovany</v>
      </c>
      <c r="G119" s="35"/>
      <c r="H119" s="35"/>
      <c r="I119" s="35"/>
      <c r="J119" s="35"/>
      <c r="K119" s="30" t="s">
        <v>30</v>
      </c>
      <c r="L119" s="35"/>
      <c r="M119" s="219" t="str">
        <f>E19</f>
        <v>aut.Ing.Peter Jurica</v>
      </c>
      <c r="N119" s="219"/>
      <c r="O119" s="219"/>
      <c r="P119" s="219"/>
      <c r="Q119" s="219"/>
      <c r="R119" s="36"/>
    </row>
    <row r="120" spans="2:65" s="1" customFormat="1" ht="14.4" customHeight="1">
      <c r="B120" s="34"/>
      <c r="C120" s="30" t="s">
        <v>29</v>
      </c>
      <c r="D120" s="35"/>
      <c r="E120" s="35"/>
      <c r="F120" s="28" t="str">
        <f>IF(E16="","",E16)</f>
        <v>.</v>
      </c>
      <c r="G120" s="35"/>
      <c r="H120" s="35"/>
      <c r="I120" s="35"/>
      <c r="J120" s="35"/>
      <c r="K120" s="30" t="s">
        <v>33</v>
      </c>
      <c r="L120" s="35"/>
      <c r="M120" s="219" t="str">
        <f>E22</f>
        <v xml:space="preserve"> </v>
      </c>
      <c r="N120" s="219"/>
      <c r="O120" s="219"/>
      <c r="P120" s="219"/>
      <c r="Q120" s="219"/>
      <c r="R120" s="36"/>
    </row>
    <row r="121" spans="2:65" s="1" customFormat="1" ht="10.35" customHeight="1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65" s="9" customFormat="1" ht="29.25" customHeight="1">
      <c r="B122" s="147"/>
      <c r="C122" s="148" t="s">
        <v>161</v>
      </c>
      <c r="D122" s="149" t="s">
        <v>162</v>
      </c>
      <c r="E122" s="149" t="s">
        <v>57</v>
      </c>
      <c r="F122" s="248" t="s">
        <v>163</v>
      </c>
      <c r="G122" s="248"/>
      <c r="H122" s="248"/>
      <c r="I122" s="248"/>
      <c r="J122" s="149" t="s">
        <v>164</v>
      </c>
      <c r="K122" s="149" t="s">
        <v>165</v>
      </c>
      <c r="L122" s="249" t="s">
        <v>166</v>
      </c>
      <c r="M122" s="249"/>
      <c r="N122" s="248" t="s">
        <v>138</v>
      </c>
      <c r="O122" s="248"/>
      <c r="P122" s="248"/>
      <c r="Q122" s="250"/>
      <c r="R122" s="150"/>
      <c r="T122" s="74" t="s">
        <v>167</v>
      </c>
      <c r="U122" s="75" t="s">
        <v>39</v>
      </c>
      <c r="V122" s="75" t="s">
        <v>168</v>
      </c>
      <c r="W122" s="75" t="s">
        <v>169</v>
      </c>
      <c r="X122" s="75" t="s">
        <v>170</v>
      </c>
      <c r="Y122" s="75" t="s">
        <v>171</v>
      </c>
      <c r="Z122" s="75" t="s">
        <v>172</v>
      </c>
      <c r="AA122" s="76" t="s">
        <v>173</v>
      </c>
    </row>
    <row r="123" spans="2:65" s="1" customFormat="1" ht="29.25" customHeight="1">
      <c r="B123" s="34"/>
      <c r="C123" s="78" t="s">
        <v>135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233">
        <f>BK123</f>
        <v>0</v>
      </c>
      <c r="O123" s="234"/>
      <c r="P123" s="234"/>
      <c r="Q123" s="234"/>
      <c r="R123" s="36"/>
      <c r="T123" s="77"/>
      <c r="U123" s="50"/>
      <c r="V123" s="50"/>
      <c r="W123" s="151">
        <f>W124+W138</f>
        <v>0</v>
      </c>
      <c r="X123" s="50"/>
      <c r="Y123" s="151">
        <f>Y124+Y138</f>
        <v>27.9682672</v>
      </c>
      <c r="Z123" s="50"/>
      <c r="AA123" s="152">
        <f>AA124+AA138</f>
        <v>0</v>
      </c>
      <c r="AT123" s="18" t="s">
        <v>74</v>
      </c>
      <c r="AU123" s="18" t="s">
        <v>140</v>
      </c>
      <c r="BK123" s="153">
        <f>BK124+BK138</f>
        <v>0</v>
      </c>
    </row>
    <row r="124" spans="2:65" s="10" customFormat="1" ht="37.35" customHeight="1">
      <c r="B124" s="154"/>
      <c r="C124" s="155"/>
      <c r="D124" s="156" t="s">
        <v>141</v>
      </c>
      <c r="E124" s="156"/>
      <c r="F124" s="156"/>
      <c r="G124" s="156"/>
      <c r="H124" s="156"/>
      <c r="I124" s="156"/>
      <c r="J124" s="156"/>
      <c r="K124" s="156"/>
      <c r="L124" s="156"/>
      <c r="M124" s="156"/>
      <c r="N124" s="235">
        <f>BK124</f>
        <v>0</v>
      </c>
      <c r="O124" s="236"/>
      <c r="P124" s="236"/>
      <c r="Q124" s="236"/>
      <c r="R124" s="157"/>
      <c r="T124" s="158"/>
      <c r="U124" s="155"/>
      <c r="V124" s="155"/>
      <c r="W124" s="159">
        <f>W125+W128+W130+W133+W136</f>
        <v>0</v>
      </c>
      <c r="X124" s="155"/>
      <c r="Y124" s="159">
        <f>Y125+Y128+Y130+Y133+Y136</f>
        <v>27.9682672</v>
      </c>
      <c r="Z124" s="155"/>
      <c r="AA124" s="160">
        <f>AA125+AA128+AA130+AA133+AA136</f>
        <v>0</v>
      </c>
      <c r="AR124" s="161" t="s">
        <v>82</v>
      </c>
      <c r="AT124" s="162" t="s">
        <v>74</v>
      </c>
      <c r="AU124" s="162" t="s">
        <v>75</v>
      </c>
      <c r="AY124" s="161" t="s">
        <v>174</v>
      </c>
      <c r="BK124" s="163">
        <f>BK125+BK128+BK130+BK133+BK136</f>
        <v>0</v>
      </c>
    </row>
    <row r="125" spans="2:65" s="10" customFormat="1" ht="19.95" customHeight="1">
      <c r="B125" s="154"/>
      <c r="C125" s="155"/>
      <c r="D125" s="164" t="s">
        <v>383</v>
      </c>
      <c r="E125" s="164"/>
      <c r="F125" s="164"/>
      <c r="G125" s="164"/>
      <c r="H125" s="164"/>
      <c r="I125" s="164"/>
      <c r="J125" s="164"/>
      <c r="K125" s="164"/>
      <c r="L125" s="164"/>
      <c r="M125" s="164"/>
      <c r="N125" s="237">
        <f>BK125</f>
        <v>0</v>
      </c>
      <c r="O125" s="238"/>
      <c r="P125" s="238"/>
      <c r="Q125" s="238"/>
      <c r="R125" s="157"/>
      <c r="T125" s="158"/>
      <c r="U125" s="155"/>
      <c r="V125" s="155"/>
      <c r="W125" s="159">
        <f>SUM(W126:W127)</f>
        <v>0</v>
      </c>
      <c r="X125" s="155"/>
      <c r="Y125" s="159">
        <f>SUM(Y126:Y127)</f>
        <v>0</v>
      </c>
      <c r="Z125" s="155"/>
      <c r="AA125" s="160">
        <f>SUM(AA126:AA127)</f>
        <v>0</v>
      </c>
      <c r="AR125" s="161" t="s">
        <v>82</v>
      </c>
      <c r="AT125" s="162" t="s">
        <v>74</v>
      </c>
      <c r="AU125" s="162" t="s">
        <v>82</v>
      </c>
      <c r="AY125" s="161" t="s">
        <v>174</v>
      </c>
      <c r="BK125" s="163">
        <f>SUM(BK126:BK127)</f>
        <v>0</v>
      </c>
    </row>
    <row r="126" spans="2:65" s="1" customFormat="1" ht="31.5" customHeight="1">
      <c r="B126" s="136"/>
      <c r="C126" s="165" t="s">
        <v>82</v>
      </c>
      <c r="D126" s="165" t="s">
        <v>175</v>
      </c>
      <c r="E126" s="166" t="s">
        <v>386</v>
      </c>
      <c r="F126" s="239" t="s">
        <v>387</v>
      </c>
      <c r="G126" s="239"/>
      <c r="H126" s="239"/>
      <c r="I126" s="239"/>
      <c r="J126" s="167" t="s">
        <v>388</v>
      </c>
      <c r="K126" s="168">
        <v>31.338000000000001</v>
      </c>
      <c r="L126" s="240">
        <v>0</v>
      </c>
      <c r="M126" s="240"/>
      <c r="N126" s="241">
        <f>ROUND(L126*K126,2)</f>
        <v>0</v>
      </c>
      <c r="O126" s="241"/>
      <c r="P126" s="241"/>
      <c r="Q126" s="241"/>
      <c r="R126" s="139"/>
      <c r="T126" s="169" t="s">
        <v>5</v>
      </c>
      <c r="U126" s="43" t="s">
        <v>42</v>
      </c>
      <c r="V126" s="35"/>
      <c r="W126" s="170">
        <f>V126*K126</f>
        <v>0</v>
      </c>
      <c r="X126" s="170">
        <v>0</v>
      </c>
      <c r="Y126" s="170">
        <f>X126*K126</f>
        <v>0</v>
      </c>
      <c r="Z126" s="170">
        <v>0</v>
      </c>
      <c r="AA126" s="171">
        <f>Z126*K126</f>
        <v>0</v>
      </c>
      <c r="AR126" s="18" t="s">
        <v>179</v>
      </c>
      <c r="AT126" s="18" t="s">
        <v>175</v>
      </c>
      <c r="AU126" s="18" t="s">
        <v>87</v>
      </c>
      <c r="AY126" s="18" t="s">
        <v>174</v>
      </c>
      <c r="BE126" s="112">
        <f>IF(U126="základná",N126,0)</f>
        <v>0</v>
      </c>
      <c r="BF126" s="112">
        <f>IF(U126="znížená",N126,0)</f>
        <v>0</v>
      </c>
      <c r="BG126" s="112">
        <f>IF(U126="zákl. prenesená",N126,0)</f>
        <v>0</v>
      </c>
      <c r="BH126" s="112">
        <f>IF(U126="zníž. prenesená",N126,0)</f>
        <v>0</v>
      </c>
      <c r="BI126" s="112">
        <f>IF(U126="nulová",N126,0)</f>
        <v>0</v>
      </c>
      <c r="BJ126" s="18" t="s">
        <v>87</v>
      </c>
      <c r="BK126" s="112">
        <f>ROUND(L126*K126,2)</f>
        <v>0</v>
      </c>
      <c r="BL126" s="18" t="s">
        <v>179</v>
      </c>
      <c r="BM126" s="18" t="s">
        <v>389</v>
      </c>
    </row>
    <row r="127" spans="2:65" s="1" customFormat="1" ht="31.5" customHeight="1">
      <c r="B127" s="136"/>
      <c r="C127" s="165" t="s">
        <v>87</v>
      </c>
      <c r="D127" s="165" t="s">
        <v>175</v>
      </c>
      <c r="E127" s="166" t="s">
        <v>390</v>
      </c>
      <c r="F127" s="239" t="s">
        <v>391</v>
      </c>
      <c r="G127" s="239"/>
      <c r="H127" s="239"/>
      <c r="I127" s="239"/>
      <c r="J127" s="167" t="s">
        <v>178</v>
      </c>
      <c r="K127" s="168">
        <v>28</v>
      </c>
      <c r="L127" s="240">
        <v>0</v>
      </c>
      <c r="M127" s="240"/>
      <c r="N127" s="241">
        <f>ROUND(L127*K127,2)</f>
        <v>0</v>
      </c>
      <c r="O127" s="241"/>
      <c r="P127" s="241"/>
      <c r="Q127" s="241"/>
      <c r="R127" s="139"/>
      <c r="T127" s="169" t="s">
        <v>5</v>
      </c>
      <c r="U127" s="43" t="s">
        <v>42</v>
      </c>
      <c r="V127" s="35"/>
      <c r="W127" s="170">
        <f>V127*K127</f>
        <v>0</v>
      </c>
      <c r="X127" s="170">
        <v>0</v>
      </c>
      <c r="Y127" s="170">
        <f>X127*K127</f>
        <v>0</v>
      </c>
      <c r="Z127" s="170">
        <v>0</v>
      </c>
      <c r="AA127" s="171">
        <f>Z127*K127</f>
        <v>0</v>
      </c>
      <c r="AR127" s="18" t="s">
        <v>179</v>
      </c>
      <c r="AT127" s="18" t="s">
        <v>175</v>
      </c>
      <c r="AU127" s="18" t="s">
        <v>87</v>
      </c>
      <c r="AY127" s="18" t="s">
        <v>174</v>
      </c>
      <c r="BE127" s="112">
        <f>IF(U127="základná",N127,0)</f>
        <v>0</v>
      </c>
      <c r="BF127" s="112">
        <f>IF(U127="znížená",N127,0)</f>
        <v>0</v>
      </c>
      <c r="BG127" s="112">
        <f>IF(U127="zákl. prenesená",N127,0)</f>
        <v>0</v>
      </c>
      <c r="BH127" s="112">
        <f>IF(U127="zníž. prenesená",N127,0)</f>
        <v>0</v>
      </c>
      <c r="BI127" s="112">
        <f>IF(U127="nulová",N127,0)</f>
        <v>0</v>
      </c>
      <c r="BJ127" s="18" t="s">
        <v>87</v>
      </c>
      <c r="BK127" s="112">
        <f>ROUND(L127*K127,2)</f>
        <v>0</v>
      </c>
      <c r="BL127" s="18" t="s">
        <v>179</v>
      </c>
      <c r="BM127" s="18" t="s">
        <v>392</v>
      </c>
    </row>
    <row r="128" spans="2:65" s="10" customFormat="1" ht="29.85" customHeight="1">
      <c r="B128" s="154"/>
      <c r="C128" s="155"/>
      <c r="D128" s="164" t="s">
        <v>384</v>
      </c>
      <c r="E128" s="164"/>
      <c r="F128" s="164"/>
      <c r="G128" s="164"/>
      <c r="H128" s="164"/>
      <c r="I128" s="164"/>
      <c r="J128" s="164"/>
      <c r="K128" s="164"/>
      <c r="L128" s="164"/>
      <c r="M128" s="164"/>
      <c r="N128" s="228">
        <f>BK128</f>
        <v>0</v>
      </c>
      <c r="O128" s="229"/>
      <c r="P128" s="229"/>
      <c r="Q128" s="229"/>
      <c r="R128" s="157"/>
      <c r="T128" s="158"/>
      <c r="U128" s="155"/>
      <c r="V128" s="155"/>
      <c r="W128" s="159">
        <f>W129</f>
        <v>0</v>
      </c>
      <c r="X128" s="155"/>
      <c r="Y128" s="159">
        <f>Y129</f>
        <v>11.276108800000001</v>
      </c>
      <c r="Z128" s="155"/>
      <c r="AA128" s="160">
        <f>AA129</f>
        <v>0</v>
      </c>
      <c r="AR128" s="161" t="s">
        <v>82</v>
      </c>
      <c r="AT128" s="162" t="s">
        <v>74</v>
      </c>
      <c r="AU128" s="162" t="s">
        <v>82</v>
      </c>
      <c r="AY128" s="161" t="s">
        <v>174</v>
      </c>
      <c r="BK128" s="163">
        <f>BK129</f>
        <v>0</v>
      </c>
    </row>
    <row r="129" spans="2:65" s="1" customFormat="1" ht="31.5" customHeight="1">
      <c r="B129" s="136"/>
      <c r="C129" s="165" t="s">
        <v>184</v>
      </c>
      <c r="D129" s="165" t="s">
        <v>175</v>
      </c>
      <c r="E129" s="166" t="s">
        <v>393</v>
      </c>
      <c r="F129" s="239" t="s">
        <v>394</v>
      </c>
      <c r="G129" s="239"/>
      <c r="H129" s="239"/>
      <c r="I129" s="239"/>
      <c r="J129" s="167" t="s">
        <v>178</v>
      </c>
      <c r="K129" s="168">
        <v>69.64</v>
      </c>
      <c r="L129" s="240">
        <v>0</v>
      </c>
      <c r="M129" s="240"/>
      <c r="N129" s="241">
        <f>ROUND(L129*K129,2)</f>
        <v>0</v>
      </c>
      <c r="O129" s="241"/>
      <c r="P129" s="241"/>
      <c r="Q129" s="241"/>
      <c r="R129" s="139"/>
      <c r="T129" s="169" t="s">
        <v>5</v>
      </c>
      <c r="U129" s="43" t="s">
        <v>42</v>
      </c>
      <c r="V129" s="35"/>
      <c r="W129" s="170">
        <f>V129*K129</f>
        <v>0</v>
      </c>
      <c r="X129" s="170">
        <v>0.16192000000000001</v>
      </c>
      <c r="Y129" s="170">
        <f>X129*K129</f>
        <v>11.276108800000001</v>
      </c>
      <c r="Z129" s="170">
        <v>0</v>
      </c>
      <c r="AA129" s="171">
        <f>Z129*K129</f>
        <v>0</v>
      </c>
      <c r="AR129" s="18" t="s">
        <v>179</v>
      </c>
      <c r="AT129" s="18" t="s">
        <v>175</v>
      </c>
      <c r="AU129" s="18" t="s">
        <v>87</v>
      </c>
      <c r="AY129" s="18" t="s">
        <v>174</v>
      </c>
      <c r="BE129" s="112">
        <f>IF(U129="základná",N129,0)</f>
        <v>0</v>
      </c>
      <c r="BF129" s="112">
        <f>IF(U129="znížená",N129,0)</f>
        <v>0</v>
      </c>
      <c r="BG129" s="112">
        <f>IF(U129="zákl. prenesená",N129,0)</f>
        <v>0</v>
      </c>
      <c r="BH129" s="112">
        <f>IF(U129="zníž. prenesená",N129,0)</f>
        <v>0</v>
      </c>
      <c r="BI129" s="112">
        <f>IF(U129="nulová",N129,0)</f>
        <v>0</v>
      </c>
      <c r="BJ129" s="18" t="s">
        <v>87</v>
      </c>
      <c r="BK129" s="112">
        <f>ROUND(L129*K129,2)</f>
        <v>0</v>
      </c>
      <c r="BL129" s="18" t="s">
        <v>179</v>
      </c>
      <c r="BM129" s="18" t="s">
        <v>395</v>
      </c>
    </row>
    <row r="130" spans="2:65" s="10" customFormat="1" ht="29.85" customHeight="1">
      <c r="B130" s="154"/>
      <c r="C130" s="155"/>
      <c r="D130" s="164" t="s">
        <v>385</v>
      </c>
      <c r="E130" s="164"/>
      <c r="F130" s="164"/>
      <c r="G130" s="164"/>
      <c r="H130" s="164"/>
      <c r="I130" s="164"/>
      <c r="J130" s="164"/>
      <c r="K130" s="164"/>
      <c r="L130" s="164"/>
      <c r="M130" s="164"/>
      <c r="N130" s="228">
        <f>BK130</f>
        <v>0</v>
      </c>
      <c r="O130" s="229"/>
      <c r="P130" s="229"/>
      <c r="Q130" s="229"/>
      <c r="R130" s="157"/>
      <c r="T130" s="158"/>
      <c r="U130" s="155"/>
      <c r="V130" s="155"/>
      <c r="W130" s="159">
        <f>SUM(W131:W132)</f>
        <v>0</v>
      </c>
      <c r="X130" s="155"/>
      <c r="Y130" s="159">
        <f>SUM(Y131:Y132)</f>
        <v>9.2771664000000005</v>
      </c>
      <c r="Z130" s="155"/>
      <c r="AA130" s="160">
        <f>SUM(AA131:AA132)</f>
        <v>0</v>
      </c>
      <c r="AR130" s="161" t="s">
        <v>82</v>
      </c>
      <c r="AT130" s="162" t="s">
        <v>74</v>
      </c>
      <c r="AU130" s="162" t="s">
        <v>82</v>
      </c>
      <c r="AY130" s="161" t="s">
        <v>174</v>
      </c>
      <c r="BK130" s="163">
        <f>SUM(BK131:BK132)</f>
        <v>0</v>
      </c>
    </row>
    <row r="131" spans="2:65" s="1" customFormat="1" ht="44.25" customHeight="1">
      <c r="B131" s="136"/>
      <c r="C131" s="165" t="s">
        <v>179</v>
      </c>
      <c r="D131" s="165" t="s">
        <v>175</v>
      </c>
      <c r="E131" s="166" t="s">
        <v>396</v>
      </c>
      <c r="F131" s="239" t="s">
        <v>397</v>
      </c>
      <c r="G131" s="239"/>
      <c r="H131" s="239"/>
      <c r="I131" s="239"/>
      <c r="J131" s="167" t="s">
        <v>178</v>
      </c>
      <c r="K131" s="168">
        <v>69.64</v>
      </c>
      <c r="L131" s="240">
        <v>0</v>
      </c>
      <c r="M131" s="240"/>
      <c r="N131" s="241">
        <f>ROUND(L131*K131,2)</f>
        <v>0</v>
      </c>
      <c r="O131" s="241"/>
      <c r="P131" s="241"/>
      <c r="Q131" s="241"/>
      <c r="R131" s="139"/>
      <c r="T131" s="169" t="s">
        <v>5</v>
      </c>
      <c r="U131" s="43" t="s">
        <v>42</v>
      </c>
      <c r="V131" s="35"/>
      <c r="W131" s="170">
        <f>V131*K131</f>
        <v>0</v>
      </c>
      <c r="X131" s="170">
        <v>0.112</v>
      </c>
      <c r="Y131" s="170">
        <f>X131*K131</f>
        <v>7.7996800000000004</v>
      </c>
      <c r="Z131" s="170">
        <v>0</v>
      </c>
      <c r="AA131" s="171">
        <f>Z131*K131</f>
        <v>0</v>
      </c>
      <c r="AR131" s="18" t="s">
        <v>179</v>
      </c>
      <c r="AT131" s="18" t="s">
        <v>175</v>
      </c>
      <c r="AU131" s="18" t="s">
        <v>87</v>
      </c>
      <c r="AY131" s="18" t="s">
        <v>174</v>
      </c>
      <c r="BE131" s="112">
        <f>IF(U131="základná",N131,0)</f>
        <v>0</v>
      </c>
      <c r="BF131" s="112">
        <f>IF(U131="znížená",N131,0)</f>
        <v>0</v>
      </c>
      <c r="BG131" s="112">
        <f>IF(U131="zákl. prenesená",N131,0)</f>
        <v>0</v>
      </c>
      <c r="BH131" s="112">
        <f>IF(U131="zníž. prenesená",N131,0)</f>
        <v>0</v>
      </c>
      <c r="BI131" s="112">
        <f>IF(U131="nulová",N131,0)</f>
        <v>0</v>
      </c>
      <c r="BJ131" s="18" t="s">
        <v>87</v>
      </c>
      <c r="BK131" s="112">
        <f>ROUND(L131*K131,2)</f>
        <v>0</v>
      </c>
      <c r="BL131" s="18" t="s">
        <v>179</v>
      </c>
      <c r="BM131" s="18" t="s">
        <v>398</v>
      </c>
    </row>
    <row r="132" spans="2:65" s="1" customFormat="1" ht="31.5" customHeight="1">
      <c r="B132" s="136"/>
      <c r="C132" s="172" t="s">
        <v>191</v>
      </c>
      <c r="D132" s="172" t="s">
        <v>278</v>
      </c>
      <c r="E132" s="173" t="s">
        <v>399</v>
      </c>
      <c r="F132" s="242" t="s">
        <v>400</v>
      </c>
      <c r="G132" s="242"/>
      <c r="H132" s="242"/>
      <c r="I132" s="242"/>
      <c r="J132" s="174" t="s">
        <v>178</v>
      </c>
      <c r="K132" s="175">
        <v>71.033000000000001</v>
      </c>
      <c r="L132" s="243">
        <v>0</v>
      </c>
      <c r="M132" s="243"/>
      <c r="N132" s="244">
        <f>ROUND(L132*K132,2)</f>
        <v>0</v>
      </c>
      <c r="O132" s="241"/>
      <c r="P132" s="241"/>
      <c r="Q132" s="241"/>
      <c r="R132" s="139"/>
      <c r="T132" s="169" t="s">
        <v>5</v>
      </c>
      <c r="U132" s="43" t="s">
        <v>42</v>
      </c>
      <c r="V132" s="35"/>
      <c r="W132" s="170">
        <f>V132*K132</f>
        <v>0</v>
      </c>
      <c r="X132" s="170">
        <v>2.0799999999999999E-2</v>
      </c>
      <c r="Y132" s="170">
        <f>X132*K132</f>
        <v>1.4774863999999999</v>
      </c>
      <c r="Z132" s="170">
        <v>0</v>
      </c>
      <c r="AA132" s="171">
        <f>Z132*K132</f>
        <v>0</v>
      </c>
      <c r="AR132" s="18" t="s">
        <v>204</v>
      </c>
      <c r="AT132" s="18" t="s">
        <v>278</v>
      </c>
      <c r="AU132" s="18" t="s">
        <v>87</v>
      </c>
      <c r="AY132" s="18" t="s">
        <v>174</v>
      </c>
      <c r="BE132" s="112">
        <f>IF(U132="základná",N132,0)</f>
        <v>0</v>
      </c>
      <c r="BF132" s="112">
        <f>IF(U132="znížená",N132,0)</f>
        <v>0</v>
      </c>
      <c r="BG132" s="112">
        <f>IF(U132="zákl. prenesená",N132,0)</f>
        <v>0</v>
      </c>
      <c r="BH132" s="112">
        <f>IF(U132="zníž. prenesená",N132,0)</f>
        <v>0</v>
      </c>
      <c r="BI132" s="112">
        <f>IF(U132="nulová",N132,0)</f>
        <v>0</v>
      </c>
      <c r="BJ132" s="18" t="s">
        <v>87</v>
      </c>
      <c r="BK132" s="112">
        <f>ROUND(L132*K132,2)</f>
        <v>0</v>
      </c>
      <c r="BL132" s="18" t="s">
        <v>179</v>
      </c>
      <c r="BM132" s="18" t="s">
        <v>401</v>
      </c>
    </row>
    <row r="133" spans="2:65" s="10" customFormat="1" ht="29.85" customHeight="1">
      <c r="B133" s="154"/>
      <c r="C133" s="155"/>
      <c r="D133" s="164" t="s">
        <v>143</v>
      </c>
      <c r="E133" s="164"/>
      <c r="F133" s="164"/>
      <c r="G133" s="164"/>
      <c r="H133" s="164"/>
      <c r="I133" s="164"/>
      <c r="J133" s="164"/>
      <c r="K133" s="164"/>
      <c r="L133" s="164"/>
      <c r="M133" s="164"/>
      <c r="N133" s="228">
        <f>BK133</f>
        <v>0</v>
      </c>
      <c r="O133" s="229"/>
      <c r="P133" s="229"/>
      <c r="Q133" s="229"/>
      <c r="R133" s="157"/>
      <c r="T133" s="158"/>
      <c r="U133" s="155"/>
      <c r="V133" s="155"/>
      <c r="W133" s="159">
        <f>SUM(W134:W135)</f>
        <v>0</v>
      </c>
      <c r="X133" s="155"/>
      <c r="Y133" s="159">
        <f>SUM(Y134:Y135)</f>
        <v>7.4149919999999998</v>
      </c>
      <c r="Z133" s="155"/>
      <c r="AA133" s="160">
        <f>SUM(AA134:AA135)</f>
        <v>0</v>
      </c>
      <c r="AR133" s="161" t="s">
        <v>82</v>
      </c>
      <c r="AT133" s="162" t="s">
        <v>74</v>
      </c>
      <c r="AU133" s="162" t="s">
        <v>82</v>
      </c>
      <c r="AY133" s="161" t="s">
        <v>174</v>
      </c>
      <c r="BK133" s="163">
        <f>SUM(BK134:BK135)</f>
        <v>0</v>
      </c>
    </row>
    <row r="134" spans="2:65" s="1" customFormat="1" ht="44.25" customHeight="1">
      <c r="B134" s="136"/>
      <c r="C134" s="165" t="s">
        <v>195</v>
      </c>
      <c r="D134" s="165" t="s">
        <v>175</v>
      </c>
      <c r="E134" s="166" t="s">
        <v>402</v>
      </c>
      <c r="F134" s="239" t="s">
        <v>403</v>
      </c>
      <c r="G134" s="239"/>
      <c r="H134" s="239"/>
      <c r="I134" s="239"/>
      <c r="J134" s="167" t="s">
        <v>198</v>
      </c>
      <c r="K134" s="168">
        <v>61.2</v>
      </c>
      <c r="L134" s="240">
        <v>0</v>
      </c>
      <c r="M134" s="240"/>
      <c r="N134" s="241">
        <f>ROUND(L134*K134,2)</f>
        <v>0</v>
      </c>
      <c r="O134" s="241"/>
      <c r="P134" s="241"/>
      <c r="Q134" s="241"/>
      <c r="R134" s="139"/>
      <c r="T134" s="169" t="s">
        <v>5</v>
      </c>
      <c r="U134" s="43" t="s">
        <v>42</v>
      </c>
      <c r="V134" s="35"/>
      <c r="W134" s="170">
        <f>V134*K134</f>
        <v>0</v>
      </c>
      <c r="X134" s="170">
        <v>9.7930000000000003E-2</v>
      </c>
      <c r="Y134" s="170">
        <f>X134*K134</f>
        <v>5.9933160000000001</v>
      </c>
      <c r="Z134" s="170">
        <v>0</v>
      </c>
      <c r="AA134" s="171">
        <f>Z134*K134</f>
        <v>0</v>
      </c>
      <c r="AR134" s="18" t="s">
        <v>179</v>
      </c>
      <c r="AT134" s="18" t="s">
        <v>175</v>
      </c>
      <c r="AU134" s="18" t="s">
        <v>87</v>
      </c>
      <c r="AY134" s="18" t="s">
        <v>174</v>
      </c>
      <c r="BE134" s="112">
        <f>IF(U134="základná",N134,0)</f>
        <v>0</v>
      </c>
      <c r="BF134" s="112">
        <f>IF(U134="znížená",N134,0)</f>
        <v>0</v>
      </c>
      <c r="BG134" s="112">
        <f>IF(U134="zákl. prenesená",N134,0)</f>
        <v>0</v>
      </c>
      <c r="BH134" s="112">
        <f>IF(U134="zníž. prenesená",N134,0)</f>
        <v>0</v>
      </c>
      <c r="BI134" s="112">
        <f>IF(U134="nulová",N134,0)</f>
        <v>0</v>
      </c>
      <c r="BJ134" s="18" t="s">
        <v>87</v>
      </c>
      <c r="BK134" s="112">
        <f>ROUND(L134*K134,2)</f>
        <v>0</v>
      </c>
      <c r="BL134" s="18" t="s">
        <v>179</v>
      </c>
      <c r="BM134" s="18" t="s">
        <v>404</v>
      </c>
    </row>
    <row r="135" spans="2:65" s="1" customFormat="1" ht="22.5" customHeight="1">
      <c r="B135" s="136"/>
      <c r="C135" s="172" t="s">
        <v>208</v>
      </c>
      <c r="D135" s="172" t="s">
        <v>278</v>
      </c>
      <c r="E135" s="173" t="s">
        <v>405</v>
      </c>
      <c r="F135" s="242" t="s">
        <v>406</v>
      </c>
      <c r="G135" s="242"/>
      <c r="H135" s="242"/>
      <c r="I135" s="242"/>
      <c r="J135" s="174" t="s">
        <v>281</v>
      </c>
      <c r="K135" s="175">
        <v>61.811999999999998</v>
      </c>
      <c r="L135" s="243">
        <v>0</v>
      </c>
      <c r="M135" s="243"/>
      <c r="N135" s="244">
        <f>ROUND(L135*K135,2)</f>
        <v>0</v>
      </c>
      <c r="O135" s="241"/>
      <c r="P135" s="241"/>
      <c r="Q135" s="241"/>
      <c r="R135" s="139"/>
      <c r="T135" s="169" t="s">
        <v>5</v>
      </c>
      <c r="U135" s="43" t="s">
        <v>42</v>
      </c>
      <c r="V135" s="35"/>
      <c r="W135" s="170">
        <f>V135*K135</f>
        <v>0</v>
      </c>
      <c r="X135" s="170">
        <v>2.3E-2</v>
      </c>
      <c r="Y135" s="170">
        <f>X135*K135</f>
        <v>1.4216759999999999</v>
      </c>
      <c r="Z135" s="170">
        <v>0</v>
      </c>
      <c r="AA135" s="171">
        <f>Z135*K135</f>
        <v>0</v>
      </c>
      <c r="AR135" s="18" t="s">
        <v>204</v>
      </c>
      <c r="AT135" s="18" t="s">
        <v>278</v>
      </c>
      <c r="AU135" s="18" t="s">
        <v>87</v>
      </c>
      <c r="AY135" s="18" t="s">
        <v>174</v>
      </c>
      <c r="BE135" s="112">
        <f>IF(U135="základná",N135,0)</f>
        <v>0</v>
      </c>
      <c r="BF135" s="112">
        <f>IF(U135="znížená",N135,0)</f>
        <v>0</v>
      </c>
      <c r="BG135" s="112">
        <f>IF(U135="zákl. prenesená",N135,0)</f>
        <v>0</v>
      </c>
      <c r="BH135" s="112">
        <f>IF(U135="zníž. prenesená",N135,0)</f>
        <v>0</v>
      </c>
      <c r="BI135" s="112">
        <f>IF(U135="nulová",N135,0)</f>
        <v>0</v>
      </c>
      <c r="BJ135" s="18" t="s">
        <v>87</v>
      </c>
      <c r="BK135" s="112">
        <f>ROUND(L135*K135,2)</f>
        <v>0</v>
      </c>
      <c r="BL135" s="18" t="s">
        <v>179</v>
      </c>
      <c r="BM135" s="18" t="s">
        <v>407</v>
      </c>
    </row>
    <row r="136" spans="2:65" s="10" customFormat="1" ht="29.85" customHeight="1">
      <c r="B136" s="154"/>
      <c r="C136" s="155"/>
      <c r="D136" s="164" t="s">
        <v>144</v>
      </c>
      <c r="E136" s="164"/>
      <c r="F136" s="164"/>
      <c r="G136" s="164"/>
      <c r="H136" s="164"/>
      <c r="I136" s="164"/>
      <c r="J136" s="164"/>
      <c r="K136" s="164"/>
      <c r="L136" s="164"/>
      <c r="M136" s="164"/>
      <c r="N136" s="228">
        <f>BK136</f>
        <v>0</v>
      </c>
      <c r="O136" s="229"/>
      <c r="P136" s="229"/>
      <c r="Q136" s="229"/>
      <c r="R136" s="157"/>
      <c r="T136" s="158"/>
      <c r="U136" s="155"/>
      <c r="V136" s="155"/>
      <c r="W136" s="159">
        <f>W137</f>
        <v>0</v>
      </c>
      <c r="X136" s="155"/>
      <c r="Y136" s="159">
        <f>Y137</f>
        <v>0</v>
      </c>
      <c r="Z136" s="155"/>
      <c r="AA136" s="160">
        <f>AA137</f>
        <v>0</v>
      </c>
      <c r="AR136" s="161" t="s">
        <v>82</v>
      </c>
      <c r="AT136" s="162" t="s">
        <v>74</v>
      </c>
      <c r="AU136" s="162" t="s">
        <v>82</v>
      </c>
      <c r="AY136" s="161" t="s">
        <v>174</v>
      </c>
      <c r="BK136" s="163">
        <f>BK137</f>
        <v>0</v>
      </c>
    </row>
    <row r="137" spans="2:65" s="1" customFormat="1" ht="44.25" customHeight="1">
      <c r="B137" s="136"/>
      <c r="C137" s="165" t="s">
        <v>204</v>
      </c>
      <c r="D137" s="165" t="s">
        <v>175</v>
      </c>
      <c r="E137" s="166" t="s">
        <v>408</v>
      </c>
      <c r="F137" s="239" t="s">
        <v>409</v>
      </c>
      <c r="G137" s="239"/>
      <c r="H137" s="239"/>
      <c r="I137" s="239"/>
      <c r="J137" s="167" t="s">
        <v>223</v>
      </c>
      <c r="K137" s="168">
        <v>27.968</v>
      </c>
      <c r="L137" s="240">
        <v>0</v>
      </c>
      <c r="M137" s="240"/>
      <c r="N137" s="241">
        <f>ROUND(L137*K137,2)</f>
        <v>0</v>
      </c>
      <c r="O137" s="241"/>
      <c r="P137" s="241"/>
      <c r="Q137" s="241"/>
      <c r="R137" s="139"/>
      <c r="T137" s="169" t="s">
        <v>5</v>
      </c>
      <c r="U137" s="43" t="s">
        <v>42</v>
      </c>
      <c r="V137" s="35"/>
      <c r="W137" s="170">
        <f>V137*K137</f>
        <v>0</v>
      </c>
      <c r="X137" s="170">
        <v>0</v>
      </c>
      <c r="Y137" s="170">
        <f>X137*K137</f>
        <v>0</v>
      </c>
      <c r="Z137" s="170">
        <v>0</v>
      </c>
      <c r="AA137" s="171">
        <f>Z137*K137</f>
        <v>0</v>
      </c>
      <c r="AR137" s="18" t="s">
        <v>179</v>
      </c>
      <c r="AT137" s="18" t="s">
        <v>175</v>
      </c>
      <c r="AU137" s="18" t="s">
        <v>87</v>
      </c>
      <c r="AY137" s="18" t="s">
        <v>174</v>
      </c>
      <c r="BE137" s="112">
        <f>IF(U137="základná",N137,0)</f>
        <v>0</v>
      </c>
      <c r="BF137" s="112">
        <f>IF(U137="znížená",N137,0)</f>
        <v>0</v>
      </c>
      <c r="BG137" s="112">
        <f>IF(U137="zákl. prenesená",N137,0)</f>
        <v>0</v>
      </c>
      <c r="BH137" s="112">
        <f>IF(U137="zníž. prenesená",N137,0)</f>
        <v>0</v>
      </c>
      <c r="BI137" s="112">
        <f>IF(U137="nulová",N137,0)</f>
        <v>0</v>
      </c>
      <c r="BJ137" s="18" t="s">
        <v>87</v>
      </c>
      <c r="BK137" s="112">
        <f>ROUND(L137*K137,2)</f>
        <v>0</v>
      </c>
      <c r="BL137" s="18" t="s">
        <v>179</v>
      </c>
      <c r="BM137" s="18" t="s">
        <v>410</v>
      </c>
    </row>
    <row r="138" spans="2:65" s="1" customFormat="1" ht="49.95" customHeight="1">
      <c r="B138" s="34"/>
      <c r="C138" s="35"/>
      <c r="D138" s="156" t="s">
        <v>288</v>
      </c>
      <c r="E138" s="35"/>
      <c r="F138" s="35"/>
      <c r="G138" s="35"/>
      <c r="H138" s="35"/>
      <c r="I138" s="35"/>
      <c r="J138" s="35"/>
      <c r="K138" s="35"/>
      <c r="L138" s="35"/>
      <c r="M138" s="35"/>
      <c r="N138" s="230">
        <f>BK138</f>
        <v>0</v>
      </c>
      <c r="O138" s="231"/>
      <c r="P138" s="231"/>
      <c r="Q138" s="231"/>
      <c r="R138" s="36"/>
      <c r="T138" s="176"/>
      <c r="U138" s="55"/>
      <c r="V138" s="55"/>
      <c r="W138" s="55"/>
      <c r="X138" s="55"/>
      <c r="Y138" s="55"/>
      <c r="Z138" s="55"/>
      <c r="AA138" s="57"/>
      <c r="AT138" s="18" t="s">
        <v>74</v>
      </c>
      <c r="AU138" s="18" t="s">
        <v>75</v>
      </c>
      <c r="AY138" s="18" t="s">
        <v>289</v>
      </c>
      <c r="BK138" s="112">
        <v>0</v>
      </c>
    </row>
    <row r="139" spans="2:65" s="1" customFormat="1" ht="6.9" customHeight="1">
      <c r="B139" s="58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60"/>
    </row>
  </sheetData>
  <mergeCells count="103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28:Q128"/>
    <mergeCell ref="N130:Q130"/>
    <mergeCell ref="D102:H102"/>
    <mergeCell ref="N102:Q102"/>
    <mergeCell ref="N103:Q103"/>
    <mergeCell ref="L105:Q105"/>
    <mergeCell ref="C111:Q111"/>
    <mergeCell ref="F113:P113"/>
    <mergeCell ref="F114:P114"/>
    <mergeCell ref="F115:P115"/>
    <mergeCell ref="M117:P117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L127:M127"/>
    <mergeCell ref="N127:Q127"/>
    <mergeCell ref="N123:Q123"/>
    <mergeCell ref="N124:Q124"/>
    <mergeCell ref="N125:Q125"/>
    <mergeCell ref="N133:Q133"/>
    <mergeCell ref="N136:Q136"/>
    <mergeCell ref="N138:Q138"/>
    <mergeCell ref="H1:K1"/>
    <mergeCell ref="S2:AC2"/>
    <mergeCell ref="F134:I134"/>
    <mergeCell ref="L134:M134"/>
    <mergeCell ref="N134:Q134"/>
    <mergeCell ref="F135:I135"/>
    <mergeCell ref="L135:M135"/>
    <mergeCell ref="N135:Q135"/>
    <mergeCell ref="F137:I137"/>
    <mergeCell ref="L137:M137"/>
    <mergeCell ref="N137:Q137"/>
    <mergeCell ref="F129:I129"/>
    <mergeCell ref="L129:M129"/>
    <mergeCell ref="N129:Q129"/>
    <mergeCell ref="F131:I131"/>
    <mergeCell ref="L131:M131"/>
    <mergeCell ref="N131:Q131"/>
    <mergeCell ref="F132:I132"/>
    <mergeCell ref="L132:M132"/>
    <mergeCell ref="N132:Q132"/>
    <mergeCell ref="M119:Q119"/>
  </mergeCells>
  <hyperlinks>
    <hyperlink ref="F1:G1" location="C2" display="1) Krycí list rozpočtu" xr:uid="{00000000-0004-0000-0300-000000000000}"/>
    <hyperlink ref="H1:K1" location="C87" display="2) Rekapitulácia rozpočtu" xr:uid="{00000000-0004-0000-0300-000001000000}"/>
    <hyperlink ref="L1" location="C122" display="3) Rozpočet" xr:uid="{00000000-0004-0000-0300-000002000000}"/>
    <hyperlink ref="S1:T1" location="'Rekapitulácia stavby'!C2" display="Rekapitulácia stavby" xr:uid="{00000000-0004-0000-03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N274"/>
  <sheetViews>
    <sheetView showGridLines="0" workbookViewId="0">
      <pane ySplit="1" topLeftCell="A266" activePane="bottomLeft" state="frozen"/>
      <selection pane="bottomLeft" activeCell="AN272" sqref="AN272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20"/>
      <c r="B1" s="12"/>
      <c r="C1" s="12"/>
      <c r="D1" s="13" t="s">
        <v>1</v>
      </c>
      <c r="E1" s="12"/>
      <c r="F1" s="14" t="s">
        <v>125</v>
      </c>
      <c r="G1" s="14"/>
      <c r="H1" s="232" t="s">
        <v>126</v>
      </c>
      <c r="I1" s="232"/>
      <c r="J1" s="232"/>
      <c r="K1" s="232"/>
      <c r="L1" s="14" t="s">
        <v>127</v>
      </c>
      <c r="M1" s="12"/>
      <c r="N1" s="12"/>
      <c r="O1" s="13" t="s">
        <v>128</v>
      </c>
      <c r="P1" s="12"/>
      <c r="Q1" s="12"/>
      <c r="R1" s="12"/>
      <c r="S1" s="14" t="s">
        <v>129</v>
      </c>
      <c r="T1" s="14"/>
      <c r="U1" s="120"/>
      <c r="V1" s="12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" customHeight="1">
      <c r="C2" s="215" t="s">
        <v>7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S2" s="180" t="s">
        <v>8</v>
      </c>
      <c r="T2" s="181"/>
      <c r="U2" s="181"/>
      <c r="V2" s="181"/>
      <c r="W2" s="181"/>
      <c r="X2" s="181"/>
      <c r="Y2" s="181"/>
      <c r="Z2" s="181"/>
      <c r="AA2" s="181"/>
      <c r="AB2" s="181"/>
      <c r="AC2" s="181"/>
      <c r="AT2" s="18" t="s">
        <v>99</v>
      </c>
    </row>
    <row r="3" spans="1:6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75</v>
      </c>
    </row>
    <row r="4" spans="1:66" ht="36.9" customHeight="1">
      <c r="B4" s="22"/>
      <c r="C4" s="205" t="s">
        <v>130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3"/>
      <c r="T4" s="24" t="s">
        <v>12</v>
      </c>
      <c r="AT4" s="18" t="s">
        <v>6</v>
      </c>
    </row>
    <row r="5" spans="1:66" ht="6.9" customHeight="1">
      <c r="B5" s="2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3"/>
    </row>
    <row r="6" spans="1:66" ht="25.35" customHeight="1">
      <c r="B6" s="22"/>
      <c r="C6" s="26"/>
      <c r="D6" s="30" t="s">
        <v>18</v>
      </c>
      <c r="E6" s="26"/>
      <c r="F6" s="245" t="str">
        <f>'Rekapitulácia stavby'!K6</f>
        <v>Rozšírenie materskej školy - Jakubovany</v>
      </c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6"/>
      <c r="R6" s="23"/>
    </row>
    <row r="7" spans="1:66" ht="25.35" customHeight="1">
      <c r="B7" s="22"/>
      <c r="C7" s="26"/>
      <c r="D7" s="30" t="s">
        <v>131</v>
      </c>
      <c r="E7" s="26"/>
      <c r="F7" s="245" t="s">
        <v>411</v>
      </c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6"/>
      <c r="R7" s="23"/>
    </row>
    <row r="8" spans="1:66" s="1" customFormat="1" ht="32.85" customHeight="1">
      <c r="B8" s="34"/>
      <c r="C8" s="35"/>
      <c r="D8" s="29" t="s">
        <v>133</v>
      </c>
      <c r="E8" s="35"/>
      <c r="F8" s="221" t="s">
        <v>412</v>
      </c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35"/>
      <c r="R8" s="36"/>
    </row>
    <row r="9" spans="1:66" s="1" customFormat="1" ht="14.4" customHeight="1">
      <c r="B9" s="34"/>
      <c r="C9" s="35"/>
      <c r="D9" s="30" t="s">
        <v>20</v>
      </c>
      <c r="E9" s="35"/>
      <c r="F9" s="28" t="s">
        <v>5</v>
      </c>
      <c r="G9" s="35"/>
      <c r="H9" s="35"/>
      <c r="I9" s="35"/>
      <c r="J9" s="35"/>
      <c r="K9" s="35"/>
      <c r="L9" s="35"/>
      <c r="M9" s="30" t="s">
        <v>21</v>
      </c>
      <c r="N9" s="35"/>
      <c r="O9" s="28" t="s">
        <v>5</v>
      </c>
      <c r="P9" s="35"/>
      <c r="Q9" s="35"/>
      <c r="R9" s="36"/>
    </row>
    <row r="10" spans="1:66" s="1" customFormat="1" ht="14.4" customHeight="1">
      <c r="B10" s="34"/>
      <c r="C10" s="35"/>
      <c r="D10" s="30" t="s">
        <v>22</v>
      </c>
      <c r="E10" s="35"/>
      <c r="F10" s="28" t="s">
        <v>23</v>
      </c>
      <c r="G10" s="35"/>
      <c r="H10" s="35"/>
      <c r="I10" s="35"/>
      <c r="J10" s="35"/>
      <c r="K10" s="35"/>
      <c r="L10" s="35"/>
      <c r="M10" s="30" t="s">
        <v>24</v>
      </c>
      <c r="N10" s="35"/>
      <c r="O10" s="264">
        <f>'Rekapitulácia stavby'!AN8</f>
        <v>42926</v>
      </c>
      <c r="P10" s="214"/>
      <c r="Q10" s="35"/>
      <c r="R10" s="36"/>
    </row>
    <row r="11" spans="1:66" s="1" customFormat="1" ht="10.95" customHeight="1"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6"/>
    </row>
    <row r="12" spans="1:66" s="1" customFormat="1" ht="14.4" customHeight="1">
      <c r="B12" s="34"/>
      <c r="C12" s="35"/>
      <c r="D12" s="30" t="s">
        <v>25</v>
      </c>
      <c r="E12" s="35"/>
      <c r="F12" s="35"/>
      <c r="G12" s="35"/>
      <c r="H12" s="35"/>
      <c r="I12" s="35"/>
      <c r="J12" s="35"/>
      <c r="K12" s="35"/>
      <c r="L12" s="35"/>
      <c r="M12" s="30" t="s">
        <v>26</v>
      </c>
      <c r="N12" s="35"/>
      <c r="O12" s="219" t="s">
        <v>5</v>
      </c>
      <c r="P12" s="219"/>
      <c r="Q12" s="35"/>
      <c r="R12" s="36"/>
    </row>
    <row r="13" spans="1:66" s="1" customFormat="1" ht="18" customHeight="1">
      <c r="B13" s="34"/>
      <c r="C13" s="35"/>
      <c r="D13" s="35"/>
      <c r="E13" s="28" t="s">
        <v>27</v>
      </c>
      <c r="F13" s="35"/>
      <c r="G13" s="35"/>
      <c r="H13" s="35"/>
      <c r="I13" s="35"/>
      <c r="J13" s="35"/>
      <c r="K13" s="35"/>
      <c r="L13" s="35"/>
      <c r="M13" s="30" t="s">
        <v>28</v>
      </c>
      <c r="N13" s="35"/>
      <c r="O13" s="219" t="s">
        <v>5</v>
      </c>
      <c r="P13" s="219"/>
      <c r="Q13" s="35"/>
      <c r="R13" s="36"/>
    </row>
    <row r="14" spans="1:66" s="1" customFormat="1" ht="6.9" customHeight="1"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</row>
    <row r="15" spans="1:66" s="1" customFormat="1" ht="14.4" customHeight="1">
      <c r="B15" s="34"/>
      <c r="C15" s="35"/>
      <c r="D15" s="30" t="s">
        <v>29</v>
      </c>
      <c r="E15" s="35"/>
      <c r="F15" s="35"/>
      <c r="G15" s="35"/>
      <c r="H15" s="35"/>
      <c r="I15" s="35"/>
      <c r="J15" s="35"/>
      <c r="K15" s="35"/>
      <c r="L15" s="35"/>
      <c r="M15" s="30" t="s">
        <v>26</v>
      </c>
      <c r="N15" s="35"/>
      <c r="O15" s="262" t="str">
        <f>IF('Rekapitulácia stavby'!AN13="","",'Rekapitulácia stavby'!AN13)</f>
        <v>.</v>
      </c>
      <c r="P15" s="219"/>
      <c r="Q15" s="35"/>
      <c r="R15" s="36"/>
    </row>
    <row r="16" spans="1:66" s="1" customFormat="1" ht="18" customHeight="1">
      <c r="B16" s="34"/>
      <c r="C16" s="35"/>
      <c r="D16" s="35"/>
      <c r="E16" s="262" t="str">
        <f>IF('Rekapitulácia stavby'!E14="","",'Rekapitulácia stavby'!E14)</f>
        <v>.</v>
      </c>
      <c r="F16" s="263"/>
      <c r="G16" s="263"/>
      <c r="H16" s="263"/>
      <c r="I16" s="263"/>
      <c r="J16" s="263"/>
      <c r="K16" s="263"/>
      <c r="L16" s="263"/>
      <c r="M16" s="30" t="s">
        <v>28</v>
      </c>
      <c r="N16" s="35"/>
      <c r="O16" s="262" t="str">
        <f>IF('Rekapitulácia stavby'!AN14="","",'Rekapitulácia stavby'!AN14)</f>
        <v>.</v>
      </c>
      <c r="P16" s="219"/>
      <c r="Q16" s="35"/>
      <c r="R16" s="36"/>
    </row>
    <row r="17" spans="2:18" s="1" customFormat="1" ht="6.9" customHeight="1"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6"/>
    </row>
    <row r="18" spans="2:18" s="1" customFormat="1" ht="14.4" customHeight="1">
      <c r="B18" s="34"/>
      <c r="C18" s="35"/>
      <c r="D18" s="30" t="s">
        <v>30</v>
      </c>
      <c r="E18" s="35"/>
      <c r="F18" s="35"/>
      <c r="G18" s="35"/>
      <c r="H18" s="35"/>
      <c r="I18" s="35"/>
      <c r="J18" s="35"/>
      <c r="K18" s="35"/>
      <c r="L18" s="35"/>
      <c r="M18" s="30" t="s">
        <v>26</v>
      </c>
      <c r="N18" s="35"/>
      <c r="O18" s="219" t="s">
        <v>5</v>
      </c>
      <c r="P18" s="219"/>
      <c r="Q18" s="35"/>
      <c r="R18" s="36"/>
    </row>
    <row r="19" spans="2:18" s="1" customFormat="1" ht="18" customHeight="1">
      <c r="B19" s="34"/>
      <c r="C19" s="35"/>
      <c r="D19" s="35"/>
      <c r="E19" s="28" t="s">
        <v>31</v>
      </c>
      <c r="F19" s="35"/>
      <c r="G19" s="35"/>
      <c r="H19" s="35"/>
      <c r="I19" s="35"/>
      <c r="J19" s="35"/>
      <c r="K19" s="35"/>
      <c r="L19" s="35"/>
      <c r="M19" s="30" t="s">
        <v>28</v>
      </c>
      <c r="N19" s="35"/>
      <c r="O19" s="219" t="s">
        <v>5</v>
      </c>
      <c r="P19" s="219"/>
      <c r="Q19" s="35"/>
      <c r="R19" s="36"/>
    </row>
    <row r="20" spans="2:18" s="1" customFormat="1" ht="6.9" customHeight="1"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6"/>
    </row>
    <row r="21" spans="2:18" s="1" customFormat="1" ht="14.4" customHeight="1">
      <c r="B21" s="34"/>
      <c r="C21" s="35"/>
      <c r="D21" s="30" t="s">
        <v>33</v>
      </c>
      <c r="E21" s="35"/>
      <c r="F21" s="35"/>
      <c r="G21" s="35"/>
      <c r="H21" s="35"/>
      <c r="I21" s="35"/>
      <c r="J21" s="35"/>
      <c r="K21" s="35"/>
      <c r="L21" s="35"/>
      <c r="M21" s="30" t="s">
        <v>26</v>
      </c>
      <c r="N21" s="35"/>
      <c r="O21" s="219" t="str">
        <f>IF('Rekapitulácia stavby'!AN19="","",'Rekapitulácia stavby'!AN19)</f>
        <v/>
      </c>
      <c r="P21" s="219"/>
      <c r="Q21" s="35"/>
      <c r="R21" s="36"/>
    </row>
    <row r="22" spans="2:18" s="1" customFormat="1" ht="18" customHeight="1">
      <c r="B22" s="34"/>
      <c r="C22" s="35"/>
      <c r="D22" s="35"/>
      <c r="E22" s="28" t="str">
        <f>IF('Rekapitulácia stavby'!E20="","",'Rekapitulácia stavby'!E20)</f>
        <v xml:space="preserve"> </v>
      </c>
      <c r="F22" s="35"/>
      <c r="G22" s="35"/>
      <c r="H22" s="35"/>
      <c r="I22" s="35"/>
      <c r="J22" s="35"/>
      <c r="K22" s="35"/>
      <c r="L22" s="35"/>
      <c r="M22" s="30" t="s">
        <v>28</v>
      </c>
      <c r="N22" s="35"/>
      <c r="O22" s="219" t="str">
        <f>IF('Rekapitulácia stavby'!AN20="","",'Rekapitulácia stavby'!AN20)</f>
        <v/>
      </c>
      <c r="P22" s="219"/>
      <c r="Q22" s="35"/>
      <c r="R22" s="36"/>
    </row>
    <row r="23" spans="2:18" s="1" customFormat="1" ht="6.9" customHeight="1"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4.4" customHeight="1">
      <c r="B24" s="34"/>
      <c r="C24" s="35"/>
      <c r="D24" s="30" t="s">
        <v>35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1" customFormat="1" ht="22.5" customHeight="1">
      <c r="B25" s="34"/>
      <c r="C25" s="35"/>
      <c r="D25" s="35"/>
      <c r="E25" s="224" t="s">
        <v>5</v>
      </c>
      <c r="F25" s="224"/>
      <c r="G25" s="224"/>
      <c r="H25" s="224"/>
      <c r="I25" s="224"/>
      <c r="J25" s="224"/>
      <c r="K25" s="224"/>
      <c r="L25" s="224"/>
      <c r="M25" s="35"/>
      <c r="N25" s="35"/>
      <c r="O25" s="35"/>
      <c r="P25" s="35"/>
      <c r="Q25" s="35"/>
      <c r="R25" s="36"/>
    </row>
    <row r="26" spans="2:18" s="1" customFormat="1" ht="6.9" customHeight="1"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6"/>
    </row>
    <row r="27" spans="2:18" s="1" customFormat="1" ht="6.9" customHeight="1">
      <c r="B27" s="34"/>
      <c r="C27" s="35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35"/>
      <c r="R27" s="36"/>
    </row>
    <row r="28" spans="2:18" s="1" customFormat="1" ht="14.4" customHeight="1">
      <c r="B28" s="34"/>
      <c r="C28" s="35"/>
      <c r="D28" s="121" t="s">
        <v>135</v>
      </c>
      <c r="E28" s="35"/>
      <c r="F28" s="35"/>
      <c r="G28" s="35"/>
      <c r="H28" s="35"/>
      <c r="I28" s="35"/>
      <c r="J28" s="35"/>
      <c r="K28" s="35"/>
      <c r="L28" s="35"/>
      <c r="M28" s="225">
        <f>N89</f>
        <v>0</v>
      </c>
      <c r="N28" s="225"/>
      <c r="O28" s="225"/>
      <c r="P28" s="225"/>
      <c r="Q28" s="35"/>
      <c r="R28" s="36"/>
    </row>
    <row r="29" spans="2:18" s="1" customFormat="1" ht="14.4" customHeight="1">
      <c r="B29" s="34"/>
      <c r="C29" s="35"/>
      <c r="D29" s="33" t="s">
        <v>119</v>
      </c>
      <c r="E29" s="35"/>
      <c r="F29" s="35"/>
      <c r="G29" s="35"/>
      <c r="H29" s="35"/>
      <c r="I29" s="35"/>
      <c r="J29" s="35"/>
      <c r="K29" s="35"/>
      <c r="L29" s="35"/>
      <c r="M29" s="225">
        <f>N112</f>
        <v>0</v>
      </c>
      <c r="N29" s="225"/>
      <c r="O29" s="225"/>
      <c r="P29" s="225"/>
      <c r="Q29" s="35"/>
      <c r="R29" s="36"/>
    </row>
    <row r="30" spans="2:18" s="1" customFormat="1" ht="6.9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/>
    </row>
    <row r="31" spans="2:18" s="1" customFormat="1" ht="25.35" customHeight="1">
      <c r="B31" s="34"/>
      <c r="C31" s="35"/>
      <c r="D31" s="122" t="s">
        <v>38</v>
      </c>
      <c r="E31" s="35"/>
      <c r="F31" s="35"/>
      <c r="G31" s="35"/>
      <c r="H31" s="35"/>
      <c r="I31" s="35"/>
      <c r="J31" s="35"/>
      <c r="K31" s="35"/>
      <c r="L31" s="35"/>
      <c r="M31" s="261">
        <f>ROUND(M28+M29,2)</f>
        <v>0</v>
      </c>
      <c r="N31" s="247"/>
      <c r="O31" s="247"/>
      <c r="P31" s="247"/>
      <c r="Q31" s="35"/>
      <c r="R31" s="36"/>
    </row>
    <row r="32" spans="2:18" s="1" customFormat="1" ht="6.9" customHeight="1">
      <c r="B32" s="34"/>
      <c r="C32" s="35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35"/>
      <c r="R32" s="36"/>
    </row>
    <row r="33" spans="2:18" s="1" customFormat="1" ht="14.4" customHeight="1">
      <c r="B33" s="34"/>
      <c r="C33" s="35"/>
      <c r="D33" s="41" t="s">
        <v>39</v>
      </c>
      <c r="E33" s="41" t="s">
        <v>40</v>
      </c>
      <c r="F33" s="42">
        <v>0.2</v>
      </c>
      <c r="G33" s="123" t="s">
        <v>41</v>
      </c>
      <c r="H33" s="258">
        <f>(SUM(BE112:BE119)+SUM(BE138:BE272))</f>
        <v>0</v>
      </c>
      <c r="I33" s="247"/>
      <c r="J33" s="247"/>
      <c r="K33" s="35"/>
      <c r="L33" s="35"/>
      <c r="M33" s="258">
        <f>ROUND((SUM(BE112:BE119)+SUM(BE138:BE272)), 2)*F33</f>
        <v>0</v>
      </c>
      <c r="N33" s="247"/>
      <c r="O33" s="247"/>
      <c r="P33" s="247"/>
      <c r="Q33" s="35"/>
      <c r="R33" s="36"/>
    </row>
    <row r="34" spans="2:18" s="1" customFormat="1" ht="14.4" customHeight="1">
      <c r="B34" s="34"/>
      <c r="C34" s="35"/>
      <c r="D34" s="35"/>
      <c r="E34" s="41" t="s">
        <v>42</v>
      </c>
      <c r="F34" s="42">
        <v>0.2</v>
      </c>
      <c r="G34" s="123" t="s">
        <v>41</v>
      </c>
      <c r="H34" s="258">
        <f>(SUM(BF112:BF119)+SUM(BF138:BF272))</f>
        <v>0</v>
      </c>
      <c r="I34" s="247"/>
      <c r="J34" s="247"/>
      <c r="K34" s="35"/>
      <c r="L34" s="35"/>
      <c r="M34" s="258">
        <f>ROUND((SUM(BF112:BF119)+SUM(BF138:BF272)), 2)*F34</f>
        <v>0</v>
      </c>
      <c r="N34" s="247"/>
      <c r="O34" s="247"/>
      <c r="P34" s="247"/>
      <c r="Q34" s="35"/>
      <c r="R34" s="36"/>
    </row>
    <row r="35" spans="2:18" s="1" customFormat="1" ht="14.4" hidden="1" customHeight="1">
      <c r="B35" s="34"/>
      <c r="C35" s="35"/>
      <c r="D35" s="35"/>
      <c r="E35" s="41" t="s">
        <v>43</v>
      </c>
      <c r="F35" s="42">
        <v>0.2</v>
      </c>
      <c r="G35" s="123" t="s">
        <v>41</v>
      </c>
      <c r="H35" s="258">
        <f>(SUM(BG112:BG119)+SUM(BG138:BG272))</f>
        <v>0</v>
      </c>
      <c r="I35" s="247"/>
      <c r="J35" s="247"/>
      <c r="K35" s="35"/>
      <c r="L35" s="35"/>
      <c r="M35" s="258">
        <v>0</v>
      </c>
      <c r="N35" s="247"/>
      <c r="O35" s="247"/>
      <c r="P35" s="247"/>
      <c r="Q35" s="35"/>
      <c r="R35" s="36"/>
    </row>
    <row r="36" spans="2:18" s="1" customFormat="1" ht="14.4" hidden="1" customHeight="1">
      <c r="B36" s="34"/>
      <c r="C36" s="35"/>
      <c r="D36" s="35"/>
      <c r="E36" s="41" t="s">
        <v>44</v>
      </c>
      <c r="F36" s="42">
        <v>0.2</v>
      </c>
      <c r="G36" s="123" t="s">
        <v>41</v>
      </c>
      <c r="H36" s="258">
        <f>(SUM(BH112:BH119)+SUM(BH138:BH272))</f>
        <v>0</v>
      </c>
      <c r="I36" s="247"/>
      <c r="J36" s="247"/>
      <c r="K36" s="35"/>
      <c r="L36" s="35"/>
      <c r="M36" s="258">
        <v>0</v>
      </c>
      <c r="N36" s="247"/>
      <c r="O36" s="247"/>
      <c r="P36" s="247"/>
      <c r="Q36" s="35"/>
      <c r="R36" s="36"/>
    </row>
    <row r="37" spans="2:18" s="1" customFormat="1" ht="14.4" hidden="1" customHeight="1">
      <c r="B37" s="34"/>
      <c r="C37" s="35"/>
      <c r="D37" s="35"/>
      <c r="E37" s="41" t="s">
        <v>45</v>
      </c>
      <c r="F37" s="42">
        <v>0</v>
      </c>
      <c r="G37" s="123" t="s">
        <v>41</v>
      </c>
      <c r="H37" s="258">
        <f>(SUM(BI112:BI119)+SUM(BI138:BI272))</f>
        <v>0</v>
      </c>
      <c r="I37" s="247"/>
      <c r="J37" s="247"/>
      <c r="K37" s="35"/>
      <c r="L37" s="35"/>
      <c r="M37" s="258">
        <v>0</v>
      </c>
      <c r="N37" s="247"/>
      <c r="O37" s="247"/>
      <c r="P37" s="247"/>
      <c r="Q37" s="35"/>
      <c r="R37" s="36"/>
    </row>
    <row r="38" spans="2:18" s="1" customFormat="1" ht="6.9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25.35" customHeight="1">
      <c r="B39" s="34"/>
      <c r="C39" s="119"/>
      <c r="D39" s="124" t="s">
        <v>46</v>
      </c>
      <c r="E39" s="73"/>
      <c r="F39" s="73"/>
      <c r="G39" s="125" t="s">
        <v>47</v>
      </c>
      <c r="H39" s="126" t="s">
        <v>48</v>
      </c>
      <c r="I39" s="73"/>
      <c r="J39" s="73"/>
      <c r="K39" s="73"/>
      <c r="L39" s="259">
        <f>SUM(M31:M37)</f>
        <v>0</v>
      </c>
      <c r="M39" s="259"/>
      <c r="N39" s="259"/>
      <c r="O39" s="259"/>
      <c r="P39" s="260"/>
      <c r="Q39" s="119"/>
      <c r="R39" s="36"/>
    </row>
    <row r="40" spans="2:18" s="1" customFormat="1" ht="14.4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s="1" customFormat="1" ht="14.4" customHeight="1"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6"/>
    </row>
    <row r="42" spans="2:18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3"/>
    </row>
    <row r="43" spans="2:18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3"/>
    </row>
    <row r="44" spans="2:18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3"/>
    </row>
    <row r="45" spans="2:18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3"/>
    </row>
    <row r="46" spans="2:18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3"/>
    </row>
    <row r="47" spans="2:18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3"/>
    </row>
    <row r="48" spans="2:18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3"/>
    </row>
    <row r="49" spans="2:18">
      <c r="B49" s="2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3"/>
    </row>
    <row r="50" spans="2:18" s="1" customFormat="1" ht="14.4">
      <c r="B50" s="34"/>
      <c r="C50" s="35"/>
      <c r="D50" s="49" t="s">
        <v>49</v>
      </c>
      <c r="E50" s="50"/>
      <c r="F50" s="50"/>
      <c r="G50" s="50"/>
      <c r="H50" s="51"/>
      <c r="I50" s="35"/>
      <c r="J50" s="49" t="s">
        <v>50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2"/>
      <c r="C51" s="26"/>
      <c r="D51" s="52"/>
      <c r="E51" s="26"/>
      <c r="F51" s="26"/>
      <c r="G51" s="26"/>
      <c r="H51" s="53"/>
      <c r="I51" s="26"/>
      <c r="J51" s="52"/>
      <c r="K51" s="26"/>
      <c r="L51" s="26"/>
      <c r="M51" s="26"/>
      <c r="N51" s="26"/>
      <c r="O51" s="26"/>
      <c r="P51" s="53"/>
      <c r="Q51" s="26"/>
      <c r="R51" s="23"/>
    </row>
    <row r="52" spans="2:18">
      <c r="B52" s="22"/>
      <c r="C52" s="26"/>
      <c r="D52" s="52"/>
      <c r="E52" s="26"/>
      <c r="F52" s="26"/>
      <c r="G52" s="26"/>
      <c r="H52" s="53"/>
      <c r="I52" s="26"/>
      <c r="J52" s="52"/>
      <c r="K52" s="26"/>
      <c r="L52" s="26"/>
      <c r="M52" s="26"/>
      <c r="N52" s="26"/>
      <c r="O52" s="26"/>
      <c r="P52" s="53"/>
      <c r="Q52" s="26"/>
      <c r="R52" s="23"/>
    </row>
    <row r="53" spans="2:18">
      <c r="B53" s="22"/>
      <c r="C53" s="26"/>
      <c r="D53" s="52"/>
      <c r="E53" s="26"/>
      <c r="F53" s="26"/>
      <c r="G53" s="26"/>
      <c r="H53" s="53"/>
      <c r="I53" s="26"/>
      <c r="J53" s="52"/>
      <c r="K53" s="26"/>
      <c r="L53" s="26"/>
      <c r="M53" s="26"/>
      <c r="N53" s="26"/>
      <c r="O53" s="26"/>
      <c r="P53" s="53"/>
      <c r="Q53" s="26"/>
      <c r="R53" s="23"/>
    </row>
    <row r="54" spans="2:18">
      <c r="B54" s="22"/>
      <c r="C54" s="26"/>
      <c r="D54" s="52"/>
      <c r="E54" s="26"/>
      <c r="F54" s="26"/>
      <c r="G54" s="26"/>
      <c r="H54" s="53"/>
      <c r="I54" s="26"/>
      <c r="J54" s="52"/>
      <c r="K54" s="26"/>
      <c r="L54" s="26"/>
      <c r="M54" s="26"/>
      <c r="N54" s="26"/>
      <c r="O54" s="26"/>
      <c r="P54" s="53"/>
      <c r="Q54" s="26"/>
      <c r="R54" s="23"/>
    </row>
    <row r="55" spans="2:18">
      <c r="B55" s="22"/>
      <c r="C55" s="26"/>
      <c r="D55" s="52"/>
      <c r="E55" s="26"/>
      <c r="F55" s="26"/>
      <c r="G55" s="26"/>
      <c r="H55" s="53"/>
      <c r="I55" s="26"/>
      <c r="J55" s="52"/>
      <c r="K55" s="26"/>
      <c r="L55" s="26"/>
      <c r="M55" s="26"/>
      <c r="N55" s="26"/>
      <c r="O55" s="26"/>
      <c r="P55" s="53"/>
      <c r="Q55" s="26"/>
      <c r="R55" s="23"/>
    </row>
    <row r="56" spans="2:18">
      <c r="B56" s="22"/>
      <c r="C56" s="26"/>
      <c r="D56" s="52"/>
      <c r="E56" s="26"/>
      <c r="F56" s="26"/>
      <c r="G56" s="26"/>
      <c r="H56" s="53"/>
      <c r="I56" s="26"/>
      <c r="J56" s="52"/>
      <c r="K56" s="26"/>
      <c r="L56" s="26"/>
      <c r="M56" s="26"/>
      <c r="N56" s="26"/>
      <c r="O56" s="26"/>
      <c r="P56" s="53"/>
      <c r="Q56" s="26"/>
      <c r="R56" s="23"/>
    </row>
    <row r="57" spans="2:18">
      <c r="B57" s="22"/>
      <c r="C57" s="26"/>
      <c r="D57" s="52"/>
      <c r="E57" s="26"/>
      <c r="F57" s="26"/>
      <c r="G57" s="26"/>
      <c r="H57" s="53"/>
      <c r="I57" s="26"/>
      <c r="J57" s="52"/>
      <c r="K57" s="26"/>
      <c r="L57" s="26"/>
      <c r="M57" s="26"/>
      <c r="N57" s="26"/>
      <c r="O57" s="26"/>
      <c r="P57" s="53"/>
      <c r="Q57" s="26"/>
      <c r="R57" s="23"/>
    </row>
    <row r="58" spans="2:18">
      <c r="B58" s="22"/>
      <c r="C58" s="26"/>
      <c r="D58" s="52"/>
      <c r="E58" s="26"/>
      <c r="F58" s="26"/>
      <c r="G58" s="26"/>
      <c r="H58" s="53"/>
      <c r="I58" s="26"/>
      <c r="J58" s="52"/>
      <c r="K58" s="26"/>
      <c r="L58" s="26"/>
      <c r="M58" s="26"/>
      <c r="N58" s="26"/>
      <c r="O58" s="26"/>
      <c r="P58" s="53"/>
      <c r="Q58" s="26"/>
      <c r="R58" s="23"/>
    </row>
    <row r="59" spans="2:18" s="1" customFormat="1" ht="14.4">
      <c r="B59" s="34"/>
      <c r="C59" s="35"/>
      <c r="D59" s="54" t="s">
        <v>51</v>
      </c>
      <c r="E59" s="55"/>
      <c r="F59" s="55"/>
      <c r="G59" s="56" t="s">
        <v>52</v>
      </c>
      <c r="H59" s="57"/>
      <c r="I59" s="35"/>
      <c r="J59" s="54" t="s">
        <v>51</v>
      </c>
      <c r="K59" s="55"/>
      <c r="L59" s="55"/>
      <c r="M59" s="55"/>
      <c r="N59" s="56" t="s">
        <v>52</v>
      </c>
      <c r="O59" s="55"/>
      <c r="P59" s="57"/>
      <c r="Q59" s="35"/>
      <c r="R59" s="36"/>
    </row>
    <row r="60" spans="2:18">
      <c r="B60" s="22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3"/>
    </row>
    <row r="61" spans="2:18" s="1" customFormat="1" ht="14.4">
      <c r="B61" s="34"/>
      <c r="C61" s="35"/>
      <c r="D61" s="49" t="s">
        <v>53</v>
      </c>
      <c r="E61" s="50"/>
      <c r="F61" s="50"/>
      <c r="G61" s="50"/>
      <c r="H61" s="51"/>
      <c r="I61" s="35"/>
      <c r="J61" s="49" t="s">
        <v>54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2"/>
      <c r="C62" s="26"/>
      <c r="D62" s="52"/>
      <c r="E62" s="26"/>
      <c r="F62" s="26"/>
      <c r="G62" s="26"/>
      <c r="H62" s="53"/>
      <c r="I62" s="26"/>
      <c r="J62" s="52"/>
      <c r="K62" s="26"/>
      <c r="L62" s="26"/>
      <c r="M62" s="26"/>
      <c r="N62" s="26"/>
      <c r="O62" s="26"/>
      <c r="P62" s="53"/>
      <c r="Q62" s="26"/>
      <c r="R62" s="23"/>
    </row>
    <row r="63" spans="2:18">
      <c r="B63" s="22"/>
      <c r="C63" s="26"/>
      <c r="D63" s="52"/>
      <c r="E63" s="26"/>
      <c r="F63" s="26"/>
      <c r="G63" s="26"/>
      <c r="H63" s="53"/>
      <c r="I63" s="26"/>
      <c r="J63" s="52"/>
      <c r="K63" s="26"/>
      <c r="L63" s="26"/>
      <c r="M63" s="26"/>
      <c r="N63" s="26"/>
      <c r="O63" s="26"/>
      <c r="P63" s="53"/>
      <c r="Q63" s="26"/>
      <c r="R63" s="23"/>
    </row>
    <row r="64" spans="2:18">
      <c r="B64" s="22"/>
      <c r="C64" s="26"/>
      <c r="D64" s="52"/>
      <c r="E64" s="26"/>
      <c r="F64" s="26"/>
      <c r="G64" s="26"/>
      <c r="H64" s="53"/>
      <c r="I64" s="26"/>
      <c r="J64" s="52"/>
      <c r="K64" s="26"/>
      <c r="L64" s="26"/>
      <c r="M64" s="26"/>
      <c r="N64" s="26"/>
      <c r="O64" s="26"/>
      <c r="P64" s="53"/>
      <c r="Q64" s="26"/>
      <c r="R64" s="23"/>
    </row>
    <row r="65" spans="2:18">
      <c r="B65" s="22"/>
      <c r="C65" s="26"/>
      <c r="D65" s="52"/>
      <c r="E65" s="26"/>
      <c r="F65" s="26"/>
      <c r="G65" s="26"/>
      <c r="H65" s="53"/>
      <c r="I65" s="26"/>
      <c r="J65" s="52"/>
      <c r="K65" s="26"/>
      <c r="L65" s="26"/>
      <c r="M65" s="26"/>
      <c r="N65" s="26"/>
      <c r="O65" s="26"/>
      <c r="P65" s="53"/>
      <c r="Q65" s="26"/>
      <c r="R65" s="23"/>
    </row>
    <row r="66" spans="2:18">
      <c r="B66" s="22"/>
      <c r="C66" s="26"/>
      <c r="D66" s="52"/>
      <c r="E66" s="26"/>
      <c r="F66" s="26"/>
      <c r="G66" s="26"/>
      <c r="H66" s="53"/>
      <c r="I66" s="26"/>
      <c r="J66" s="52"/>
      <c r="K66" s="26"/>
      <c r="L66" s="26"/>
      <c r="M66" s="26"/>
      <c r="N66" s="26"/>
      <c r="O66" s="26"/>
      <c r="P66" s="53"/>
      <c r="Q66" s="26"/>
      <c r="R66" s="23"/>
    </row>
    <row r="67" spans="2:18">
      <c r="B67" s="22"/>
      <c r="C67" s="26"/>
      <c r="D67" s="52"/>
      <c r="E67" s="26"/>
      <c r="F67" s="26"/>
      <c r="G67" s="26"/>
      <c r="H67" s="53"/>
      <c r="I67" s="26"/>
      <c r="J67" s="52"/>
      <c r="K67" s="26"/>
      <c r="L67" s="26"/>
      <c r="M67" s="26"/>
      <c r="N67" s="26"/>
      <c r="O67" s="26"/>
      <c r="P67" s="53"/>
      <c r="Q67" s="26"/>
      <c r="R67" s="23"/>
    </row>
    <row r="68" spans="2:18">
      <c r="B68" s="22"/>
      <c r="C68" s="26"/>
      <c r="D68" s="52"/>
      <c r="E68" s="26"/>
      <c r="F68" s="26"/>
      <c r="G68" s="26"/>
      <c r="H68" s="53"/>
      <c r="I68" s="26"/>
      <c r="J68" s="52"/>
      <c r="K68" s="26"/>
      <c r="L68" s="26"/>
      <c r="M68" s="26"/>
      <c r="N68" s="26"/>
      <c r="O68" s="26"/>
      <c r="P68" s="53"/>
      <c r="Q68" s="26"/>
      <c r="R68" s="23"/>
    </row>
    <row r="69" spans="2:18">
      <c r="B69" s="22"/>
      <c r="C69" s="26"/>
      <c r="D69" s="52"/>
      <c r="E69" s="26"/>
      <c r="F69" s="26"/>
      <c r="G69" s="26"/>
      <c r="H69" s="53"/>
      <c r="I69" s="26"/>
      <c r="J69" s="52"/>
      <c r="K69" s="26"/>
      <c r="L69" s="26"/>
      <c r="M69" s="26"/>
      <c r="N69" s="26"/>
      <c r="O69" s="26"/>
      <c r="P69" s="53"/>
      <c r="Q69" s="26"/>
      <c r="R69" s="23"/>
    </row>
    <row r="70" spans="2:18" s="1" customFormat="1" ht="14.4">
      <c r="B70" s="34"/>
      <c r="C70" s="35"/>
      <c r="D70" s="54" t="s">
        <v>51</v>
      </c>
      <c r="E70" s="55"/>
      <c r="F70" s="55"/>
      <c r="G70" s="56" t="s">
        <v>52</v>
      </c>
      <c r="H70" s="57"/>
      <c r="I70" s="35"/>
      <c r="J70" s="54" t="s">
        <v>51</v>
      </c>
      <c r="K70" s="55"/>
      <c r="L70" s="55"/>
      <c r="M70" s="55"/>
      <c r="N70" s="56" t="s">
        <v>52</v>
      </c>
      <c r="O70" s="55"/>
      <c r="P70" s="57"/>
      <c r="Q70" s="35"/>
      <c r="R70" s="36"/>
    </row>
    <row r="71" spans="2:18" s="1" customFormat="1" ht="14.4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" customHeight="1">
      <c r="B76" s="34"/>
      <c r="C76" s="205" t="s">
        <v>136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36"/>
    </row>
    <row r="77" spans="2:18" s="1" customFormat="1" ht="6.9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0" t="s">
        <v>18</v>
      </c>
      <c r="D78" s="35"/>
      <c r="E78" s="35"/>
      <c r="F78" s="245" t="str">
        <f>F6</f>
        <v>Rozšírenie materskej školy - Jakubovany</v>
      </c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35"/>
      <c r="R78" s="36"/>
    </row>
    <row r="79" spans="2:18" ht="30" customHeight="1">
      <c r="B79" s="22"/>
      <c r="C79" s="30" t="s">
        <v>131</v>
      </c>
      <c r="D79" s="26"/>
      <c r="E79" s="26"/>
      <c r="F79" s="245" t="s">
        <v>411</v>
      </c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6"/>
      <c r="R79" s="23"/>
    </row>
    <row r="80" spans="2:18" s="1" customFormat="1" ht="36.9" customHeight="1">
      <c r="B80" s="34"/>
      <c r="C80" s="68" t="s">
        <v>133</v>
      </c>
      <c r="D80" s="35"/>
      <c r="E80" s="35"/>
      <c r="F80" s="207" t="str">
        <f>F8</f>
        <v>01 - Architektúra</v>
      </c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35"/>
      <c r="R80" s="36"/>
    </row>
    <row r="81" spans="2:47" s="1" customFormat="1" ht="6.9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</row>
    <row r="82" spans="2:47" s="1" customFormat="1" ht="18" customHeight="1">
      <c r="B82" s="34"/>
      <c r="C82" s="30" t="s">
        <v>22</v>
      </c>
      <c r="D82" s="35"/>
      <c r="E82" s="35"/>
      <c r="F82" s="28" t="str">
        <f>F10</f>
        <v>Jakubovany</v>
      </c>
      <c r="G82" s="35"/>
      <c r="H82" s="35"/>
      <c r="I82" s="35"/>
      <c r="J82" s="35"/>
      <c r="K82" s="30" t="s">
        <v>24</v>
      </c>
      <c r="L82" s="35"/>
      <c r="M82" s="214">
        <f>IF(O10="","",O10)</f>
        <v>42926</v>
      </c>
      <c r="N82" s="214"/>
      <c r="O82" s="214"/>
      <c r="P82" s="214"/>
      <c r="Q82" s="35"/>
      <c r="R82" s="36"/>
    </row>
    <row r="83" spans="2:47" s="1" customFormat="1" ht="6.9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6"/>
    </row>
    <row r="84" spans="2:47" s="1" customFormat="1" ht="13.2">
      <c r="B84" s="34"/>
      <c r="C84" s="30" t="s">
        <v>25</v>
      </c>
      <c r="D84" s="35"/>
      <c r="E84" s="35"/>
      <c r="F84" s="28" t="str">
        <f>E13</f>
        <v>obec Jakubovany</v>
      </c>
      <c r="G84" s="35"/>
      <c r="H84" s="35"/>
      <c r="I84" s="35"/>
      <c r="J84" s="35"/>
      <c r="K84" s="30" t="s">
        <v>30</v>
      </c>
      <c r="L84" s="35"/>
      <c r="M84" s="219" t="str">
        <f>E19</f>
        <v>aut.Ing.Peter Jurica</v>
      </c>
      <c r="N84" s="219"/>
      <c r="O84" s="219"/>
      <c r="P84" s="219"/>
      <c r="Q84" s="219"/>
      <c r="R84" s="36"/>
    </row>
    <row r="85" spans="2:47" s="1" customFormat="1" ht="14.4" customHeight="1">
      <c r="B85" s="34"/>
      <c r="C85" s="30" t="s">
        <v>29</v>
      </c>
      <c r="D85" s="35"/>
      <c r="E85" s="35"/>
      <c r="F85" s="28" t="str">
        <f>IF(E16="","",E16)</f>
        <v>.</v>
      </c>
      <c r="G85" s="35"/>
      <c r="H85" s="35"/>
      <c r="I85" s="35"/>
      <c r="J85" s="35"/>
      <c r="K85" s="30" t="s">
        <v>33</v>
      </c>
      <c r="L85" s="35"/>
      <c r="M85" s="219" t="str">
        <f>E22</f>
        <v xml:space="preserve"> </v>
      </c>
      <c r="N85" s="219"/>
      <c r="O85" s="219"/>
      <c r="P85" s="219"/>
      <c r="Q85" s="219"/>
      <c r="R85" s="36"/>
    </row>
    <row r="86" spans="2:47" s="1" customFormat="1" ht="10.3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</row>
    <row r="87" spans="2:47" s="1" customFormat="1" ht="29.25" customHeight="1">
      <c r="B87" s="34"/>
      <c r="C87" s="255" t="s">
        <v>137</v>
      </c>
      <c r="D87" s="256"/>
      <c r="E87" s="256"/>
      <c r="F87" s="256"/>
      <c r="G87" s="256"/>
      <c r="H87" s="119"/>
      <c r="I87" s="119"/>
      <c r="J87" s="119"/>
      <c r="K87" s="119"/>
      <c r="L87" s="119"/>
      <c r="M87" s="119"/>
      <c r="N87" s="255" t="s">
        <v>138</v>
      </c>
      <c r="O87" s="256"/>
      <c r="P87" s="256"/>
      <c r="Q87" s="256"/>
      <c r="R87" s="36"/>
    </row>
    <row r="88" spans="2:47" s="1" customFormat="1" ht="10.3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6"/>
    </row>
    <row r="89" spans="2:47" s="1" customFormat="1" ht="29.25" customHeight="1">
      <c r="B89" s="34"/>
      <c r="C89" s="127" t="s">
        <v>139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187">
        <f>N138</f>
        <v>0</v>
      </c>
      <c r="O89" s="253"/>
      <c r="P89" s="253"/>
      <c r="Q89" s="253"/>
      <c r="R89" s="36"/>
      <c r="AU89" s="18" t="s">
        <v>140</v>
      </c>
    </row>
    <row r="90" spans="2:47" s="7" customFormat="1" ht="24.9" customHeight="1">
      <c r="B90" s="128"/>
      <c r="C90" s="129"/>
      <c r="D90" s="130" t="s">
        <v>141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36">
        <f>N139</f>
        <v>0</v>
      </c>
      <c r="O90" s="257"/>
      <c r="P90" s="257"/>
      <c r="Q90" s="257"/>
      <c r="R90" s="131"/>
    </row>
    <row r="91" spans="2:47" s="8" customFormat="1" ht="19.95" customHeight="1">
      <c r="B91" s="132"/>
      <c r="C91" s="97"/>
      <c r="D91" s="108" t="s">
        <v>383</v>
      </c>
      <c r="E91" s="97"/>
      <c r="F91" s="97"/>
      <c r="G91" s="97"/>
      <c r="H91" s="97"/>
      <c r="I91" s="97"/>
      <c r="J91" s="97"/>
      <c r="K91" s="97"/>
      <c r="L91" s="97"/>
      <c r="M91" s="97"/>
      <c r="N91" s="185">
        <f>N140</f>
        <v>0</v>
      </c>
      <c r="O91" s="191"/>
      <c r="P91" s="191"/>
      <c r="Q91" s="191"/>
      <c r="R91" s="133"/>
    </row>
    <row r="92" spans="2:47" s="8" customFormat="1" ht="19.95" customHeight="1">
      <c r="B92" s="132"/>
      <c r="C92" s="97"/>
      <c r="D92" s="108" t="s">
        <v>413</v>
      </c>
      <c r="E92" s="97"/>
      <c r="F92" s="97"/>
      <c r="G92" s="97"/>
      <c r="H92" s="97"/>
      <c r="I92" s="97"/>
      <c r="J92" s="97"/>
      <c r="K92" s="97"/>
      <c r="L92" s="97"/>
      <c r="M92" s="97"/>
      <c r="N92" s="185">
        <f>N146</f>
        <v>0</v>
      </c>
      <c r="O92" s="191"/>
      <c r="P92" s="191"/>
      <c r="Q92" s="191"/>
      <c r="R92" s="133"/>
    </row>
    <row r="93" spans="2:47" s="8" customFormat="1" ht="19.95" customHeight="1">
      <c r="B93" s="132"/>
      <c r="C93" s="97"/>
      <c r="D93" s="108" t="s">
        <v>414</v>
      </c>
      <c r="E93" s="97"/>
      <c r="F93" s="97"/>
      <c r="G93" s="97"/>
      <c r="H93" s="97"/>
      <c r="I93" s="97"/>
      <c r="J93" s="97"/>
      <c r="K93" s="97"/>
      <c r="L93" s="97"/>
      <c r="M93" s="97"/>
      <c r="N93" s="185">
        <f>N154</f>
        <v>0</v>
      </c>
      <c r="O93" s="191"/>
      <c r="P93" s="191"/>
      <c r="Q93" s="191"/>
      <c r="R93" s="133"/>
    </row>
    <row r="94" spans="2:47" s="8" customFormat="1" ht="19.95" customHeight="1">
      <c r="B94" s="132"/>
      <c r="C94" s="97"/>
      <c r="D94" s="108" t="s">
        <v>384</v>
      </c>
      <c r="E94" s="97"/>
      <c r="F94" s="97"/>
      <c r="G94" s="97"/>
      <c r="H94" s="97"/>
      <c r="I94" s="97"/>
      <c r="J94" s="97"/>
      <c r="K94" s="97"/>
      <c r="L94" s="97"/>
      <c r="M94" s="97"/>
      <c r="N94" s="185">
        <f>N160</f>
        <v>0</v>
      </c>
      <c r="O94" s="191"/>
      <c r="P94" s="191"/>
      <c r="Q94" s="191"/>
      <c r="R94" s="133"/>
    </row>
    <row r="95" spans="2:47" s="8" customFormat="1" ht="19.95" customHeight="1">
      <c r="B95" s="132"/>
      <c r="C95" s="97"/>
      <c r="D95" s="108" t="s">
        <v>142</v>
      </c>
      <c r="E95" s="97"/>
      <c r="F95" s="97"/>
      <c r="G95" s="97"/>
      <c r="H95" s="97"/>
      <c r="I95" s="97"/>
      <c r="J95" s="97"/>
      <c r="K95" s="97"/>
      <c r="L95" s="97"/>
      <c r="M95" s="97"/>
      <c r="N95" s="185">
        <f>N166</f>
        <v>0</v>
      </c>
      <c r="O95" s="191"/>
      <c r="P95" s="191"/>
      <c r="Q95" s="191"/>
      <c r="R95" s="133"/>
    </row>
    <row r="96" spans="2:47" s="8" customFormat="1" ht="19.95" customHeight="1">
      <c r="B96" s="132"/>
      <c r="C96" s="97"/>
      <c r="D96" s="108" t="s">
        <v>143</v>
      </c>
      <c r="E96" s="97"/>
      <c r="F96" s="97"/>
      <c r="G96" s="97"/>
      <c r="H96" s="97"/>
      <c r="I96" s="97"/>
      <c r="J96" s="97"/>
      <c r="K96" s="97"/>
      <c r="L96" s="97"/>
      <c r="M96" s="97"/>
      <c r="N96" s="185">
        <f>N175</f>
        <v>0</v>
      </c>
      <c r="O96" s="191"/>
      <c r="P96" s="191"/>
      <c r="Q96" s="191"/>
      <c r="R96" s="133"/>
    </row>
    <row r="97" spans="2:21" s="8" customFormat="1" ht="19.95" customHeight="1">
      <c r="B97" s="132"/>
      <c r="C97" s="97"/>
      <c r="D97" s="108" t="s">
        <v>144</v>
      </c>
      <c r="E97" s="97"/>
      <c r="F97" s="97"/>
      <c r="G97" s="97"/>
      <c r="H97" s="97"/>
      <c r="I97" s="97"/>
      <c r="J97" s="97"/>
      <c r="K97" s="97"/>
      <c r="L97" s="97"/>
      <c r="M97" s="97"/>
      <c r="N97" s="185">
        <f>N181</f>
        <v>0</v>
      </c>
      <c r="O97" s="191"/>
      <c r="P97" s="191"/>
      <c r="Q97" s="191"/>
      <c r="R97" s="133"/>
    </row>
    <row r="98" spans="2:21" s="7" customFormat="1" ht="24.9" customHeight="1">
      <c r="B98" s="128"/>
      <c r="C98" s="129"/>
      <c r="D98" s="130" t="s">
        <v>145</v>
      </c>
      <c r="E98" s="129"/>
      <c r="F98" s="129"/>
      <c r="G98" s="129"/>
      <c r="H98" s="129"/>
      <c r="I98" s="129"/>
      <c r="J98" s="129"/>
      <c r="K98" s="129"/>
      <c r="L98" s="129"/>
      <c r="M98" s="129"/>
      <c r="N98" s="236">
        <f>N184</f>
        <v>0</v>
      </c>
      <c r="O98" s="257"/>
      <c r="P98" s="257"/>
      <c r="Q98" s="257"/>
      <c r="R98" s="131"/>
    </row>
    <row r="99" spans="2:21" s="8" customFormat="1" ht="19.95" customHeight="1">
      <c r="B99" s="132"/>
      <c r="C99" s="97"/>
      <c r="D99" s="108" t="s">
        <v>415</v>
      </c>
      <c r="E99" s="97"/>
      <c r="F99" s="97"/>
      <c r="G99" s="97"/>
      <c r="H99" s="97"/>
      <c r="I99" s="97"/>
      <c r="J99" s="97"/>
      <c r="K99" s="97"/>
      <c r="L99" s="97"/>
      <c r="M99" s="97"/>
      <c r="N99" s="185">
        <f>N185</f>
        <v>0</v>
      </c>
      <c r="O99" s="191"/>
      <c r="P99" s="191"/>
      <c r="Q99" s="191"/>
      <c r="R99" s="133"/>
    </row>
    <row r="100" spans="2:21" s="8" customFormat="1" ht="19.95" customHeight="1">
      <c r="B100" s="132"/>
      <c r="C100" s="97"/>
      <c r="D100" s="108" t="s">
        <v>294</v>
      </c>
      <c r="E100" s="97"/>
      <c r="F100" s="97"/>
      <c r="G100" s="97"/>
      <c r="H100" s="97"/>
      <c r="I100" s="97"/>
      <c r="J100" s="97"/>
      <c r="K100" s="97"/>
      <c r="L100" s="97"/>
      <c r="M100" s="97"/>
      <c r="N100" s="185">
        <f>N193</f>
        <v>0</v>
      </c>
      <c r="O100" s="191"/>
      <c r="P100" s="191"/>
      <c r="Q100" s="191"/>
      <c r="R100" s="133"/>
    </row>
    <row r="101" spans="2:21" s="8" customFormat="1" ht="19.95" customHeight="1">
      <c r="B101" s="132"/>
      <c r="C101" s="97"/>
      <c r="D101" s="108" t="s">
        <v>416</v>
      </c>
      <c r="E101" s="97"/>
      <c r="F101" s="97"/>
      <c r="G101" s="97"/>
      <c r="H101" s="97"/>
      <c r="I101" s="97"/>
      <c r="J101" s="97"/>
      <c r="K101" s="97"/>
      <c r="L101" s="97"/>
      <c r="M101" s="97"/>
      <c r="N101" s="185">
        <f>N202</f>
        <v>0</v>
      </c>
      <c r="O101" s="191"/>
      <c r="P101" s="191"/>
      <c r="Q101" s="191"/>
      <c r="R101" s="133"/>
    </row>
    <row r="102" spans="2:21" s="8" customFormat="1" ht="19.95" customHeight="1">
      <c r="B102" s="132"/>
      <c r="C102" s="97"/>
      <c r="D102" s="108" t="s">
        <v>147</v>
      </c>
      <c r="E102" s="97"/>
      <c r="F102" s="97"/>
      <c r="G102" s="97"/>
      <c r="H102" s="97"/>
      <c r="I102" s="97"/>
      <c r="J102" s="97"/>
      <c r="K102" s="97"/>
      <c r="L102" s="97"/>
      <c r="M102" s="97"/>
      <c r="N102" s="185">
        <f>N212</f>
        <v>0</v>
      </c>
      <c r="O102" s="191"/>
      <c r="P102" s="191"/>
      <c r="Q102" s="191"/>
      <c r="R102" s="133"/>
    </row>
    <row r="103" spans="2:21" s="8" customFormat="1" ht="19.95" customHeight="1">
      <c r="B103" s="132"/>
      <c r="C103" s="97"/>
      <c r="D103" s="108" t="s">
        <v>148</v>
      </c>
      <c r="E103" s="97"/>
      <c r="F103" s="97"/>
      <c r="G103" s="97"/>
      <c r="H103" s="97"/>
      <c r="I103" s="97"/>
      <c r="J103" s="97"/>
      <c r="K103" s="97"/>
      <c r="L103" s="97"/>
      <c r="M103" s="97"/>
      <c r="N103" s="185">
        <f>N215</f>
        <v>0</v>
      </c>
      <c r="O103" s="191"/>
      <c r="P103" s="191"/>
      <c r="Q103" s="191"/>
      <c r="R103" s="133"/>
    </row>
    <row r="104" spans="2:21" s="8" customFormat="1" ht="19.95" customHeight="1">
      <c r="B104" s="132"/>
      <c r="C104" s="97"/>
      <c r="D104" s="108" t="s">
        <v>149</v>
      </c>
      <c r="E104" s="97"/>
      <c r="F104" s="97"/>
      <c r="G104" s="97"/>
      <c r="H104" s="97"/>
      <c r="I104" s="97"/>
      <c r="J104" s="97"/>
      <c r="K104" s="97"/>
      <c r="L104" s="97"/>
      <c r="M104" s="97"/>
      <c r="N104" s="185">
        <f>N222</f>
        <v>0</v>
      </c>
      <c r="O104" s="191"/>
      <c r="P104" s="191"/>
      <c r="Q104" s="191"/>
      <c r="R104" s="133"/>
    </row>
    <row r="105" spans="2:21" s="8" customFormat="1" ht="19.95" customHeight="1">
      <c r="B105" s="132"/>
      <c r="C105" s="97"/>
      <c r="D105" s="108" t="s">
        <v>150</v>
      </c>
      <c r="E105" s="97"/>
      <c r="F105" s="97"/>
      <c r="G105" s="97"/>
      <c r="H105" s="97"/>
      <c r="I105" s="97"/>
      <c r="J105" s="97"/>
      <c r="K105" s="97"/>
      <c r="L105" s="97"/>
      <c r="M105" s="97"/>
      <c r="N105" s="185">
        <f>N248</f>
        <v>0</v>
      </c>
      <c r="O105" s="191"/>
      <c r="P105" s="191"/>
      <c r="Q105" s="191"/>
      <c r="R105" s="133"/>
    </row>
    <row r="106" spans="2:21" s="8" customFormat="1" ht="19.95" customHeight="1">
      <c r="B106" s="132"/>
      <c r="C106" s="97"/>
      <c r="D106" s="108" t="s">
        <v>417</v>
      </c>
      <c r="E106" s="97"/>
      <c r="F106" s="97"/>
      <c r="G106" s="97"/>
      <c r="H106" s="97"/>
      <c r="I106" s="97"/>
      <c r="J106" s="97"/>
      <c r="K106" s="97"/>
      <c r="L106" s="97"/>
      <c r="M106" s="97"/>
      <c r="N106" s="185">
        <f>N251</f>
        <v>0</v>
      </c>
      <c r="O106" s="191"/>
      <c r="P106" s="191"/>
      <c r="Q106" s="191"/>
      <c r="R106" s="133"/>
    </row>
    <row r="107" spans="2:21" s="8" customFormat="1" ht="19.95" customHeight="1">
      <c r="B107" s="132"/>
      <c r="C107" s="97"/>
      <c r="D107" s="108" t="s">
        <v>418</v>
      </c>
      <c r="E107" s="97"/>
      <c r="F107" s="97"/>
      <c r="G107" s="97"/>
      <c r="H107" s="97"/>
      <c r="I107" s="97"/>
      <c r="J107" s="97"/>
      <c r="K107" s="97"/>
      <c r="L107" s="97"/>
      <c r="M107" s="97"/>
      <c r="N107" s="185">
        <f>N257</f>
        <v>0</v>
      </c>
      <c r="O107" s="191"/>
      <c r="P107" s="191"/>
      <c r="Q107" s="191"/>
      <c r="R107" s="133"/>
    </row>
    <row r="108" spans="2:21" s="8" customFormat="1" ht="19.95" customHeight="1">
      <c r="B108" s="132"/>
      <c r="C108" s="97"/>
      <c r="D108" s="108" t="s">
        <v>419</v>
      </c>
      <c r="E108" s="97"/>
      <c r="F108" s="97"/>
      <c r="G108" s="97"/>
      <c r="H108" s="97"/>
      <c r="I108" s="97"/>
      <c r="J108" s="97"/>
      <c r="K108" s="97"/>
      <c r="L108" s="97"/>
      <c r="M108" s="97"/>
      <c r="N108" s="185">
        <f>N260</f>
        <v>0</v>
      </c>
      <c r="O108" s="191"/>
      <c r="P108" s="191"/>
      <c r="Q108" s="191"/>
      <c r="R108" s="133"/>
    </row>
    <row r="109" spans="2:21" s="8" customFormat="1" ht="19.95" customHeight="1">
      <c r="B109" s="132"/>
      <c r="C109" s="97"/>
      <c r="D109" s="108" t="s">
        <v>420</v>
      </c>
      <c r="E109" s="97"/>
      <c r="F109" s="97"/>
      <c r="G109" s="97"/>
      <c r="H109" s="97"/>
      <c r="I109" s="97"/>
      <c r="J109" s="97"/>
      <c r="K109" s="97"/>
      <c r="L109" s="97"/>
      <c r="M109" s="97"/>
      <c r="N109" s="185">
        <f>N266</f>
        <v>0</v>
      </c>
      <c r="O109" s="191"/>
      <c r="P109" s="191"/>
      <c r="Q109" s="191"/>
      <c r="R109" s="133"/>
    </row>
    <row r="110" spans="2:21" s="8" customFormat="1" ht="19.95" customHeight="1">
      <c r="B110" s="132"/>
      <c r="C110" s="97"/>
      <c r="D110" s="108" t="s">
        <v>421</v>
      </c>
      <c r="E110" s="97"/>
      <c r="F110" s="97"/>
      <c r="G110" s="97"/>
      <c r="H110" s="97"/>
      <c r="I110" s="97"/>
      <c r="J110" s="97"/>
      <c r="K110" s="97"/>
      <c r="L110" s="97"/>
      <c r="M110" s="97"/>
      <c r="N110" s="185">
        <f>N270</f>
        <v>0</v>
      </c>
      <c r="O110" s="191"/>
      <c r="P110" s="191"/>
      <c r="Q110" s="191"/>
      <c r="R110" s="133"/>
    </row>
    <row r="111" spans="2:21" s="1" customFormat="1" ht="21.75" customHeight="1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</row>
    <row r="112" spans="2:21" s="1" customFormat="1" ht="29.25" customHeight="1">
      <c r="B112" s="34"/>
      <c r="C112" s="127" t="s">
        <v>151</v>
      </c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253">
        <f>ROUND(N113+N114+N115+N116+N117+N118,2)</f>
        <v>0</v>
      </c>
      <c r="O112" s="254"/>
      <c r="P112" s="254"/>
      <c r="Q112" s="254"/>
      <c r="R112" s="36"/>
      <c r="T112" s="134"/>
      <c r="U112" s="135" t="s">
        <v>39</v>
      </c>
    </row>
    <row r="113" spans="2:65" s="1" customFormat="1" ht="18" customHeight="1">
      <c r="B113" s="136"/>
      <c r="C113" s="137"/>
      <c r="D113" s="182" t="s">
        <v>152</v>
      </c>
      <c r="E113" s="251"/>
      <c r="F113" s="251"/>
      <c r="G113" s="251"/>
      <c r="H113" s="251"/>
      <c r="I113" s="137"/>
      <c r="J113" s="137"/>
      <c r="K113" s="137"/>
      <c r="L113" s="137"/>
      <c r="M113" s="137"/>
      <c r="N113" s="184">
        <f>ROUND(N89*T113,2)</f>
        <v>0</v>
      </c>
      <c r="O113" s="252"/>
      <c r="P113" s="252"/>
      <c r="Q113" s="252"/>
      <c r="R113" s="139"/>
      <c r="S113" s="137"/>
      <c r="T113" s="140"/>
      <c r="U113" s="141" t="s">
        <v>42</v>
      </c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142"/>
      <c r="AW113" s="142"/>
      <c r="AX113" s="142"/>
      <c r="AY113" s="143" t="s">
        <v>153</v>
      </c>
      <c r="AZ113" s="142"/>
      <c r="BA113" s="142"/>
      <c r="BB113" s="142"/>
      <c r="BC113" s="142"/>
      <c r="BD113" s="142"/>
      <c r="BE113" s="144">
        <f t="shared" ref="BE113:BE118" si="0">IF(U113="základná",N113,0)</f>
        <v>0</v>
      </c>
      <c r="BF113" s="144">
        <f t="shared" ref="BF113:BF118" si="1">IF(U113="znížená",N113,0)</f>
        <v>0</v>
      </c>
      <c r="BG113" s="144">
        <f t="shared" ref="BG113:BG118" si="2">IF(U113="zákl. prenesená",N113,0)</f>
        <v>0</v>
      </c>
      <c r="BH113" s="144">
        <f t="shared" ref="BH113:BH118" si="3">IF(U113="zníž. prenesená",N113,0)</f>
        <v>0</v>
      </c>
      <c r="BI113" s="144">
        <f t="shared" ref="BI113:BI118" si="4">IF(U113="nulová",N113,0)</f>
        <v>0</v>
      </c>
      <c r="BJ113" s="143" t="s">
        <v>87</v>
      </c>
      <c r="BK113" s="142"/>
      <c r="BL113" s="142"/>
      <c r="BM113" s="142"/>
    </row>
    <row r="114" spans="2:65" s="1" customFormat="1" ht="18" customHeight="1">
      <c r="B114" s="136"/>
      <c r="C114" s="137"/>
      <c r="D114" s="182" t="s">
        <v>154</v>
      </c>
      <c r="E114" s="251"/>
      <c r="F114" s="251"/>
      <c r="G114" s="251"/>
      <c r="H114" s="251"/>
      <c r="I114" s="137"/>
      <c r="J114" s="137"/>
      <c r="K114" s="137"/>
      <c r="L114" s="137"/>
      <c r="M114" s="137"/>
      <c r="N114" s="184">
        <f>ROUND(N89*T114,2)</f>
        <v>0</v>
      </c>
      <c r="O114" s="252"/>
      <c r="P114" s="252"/>
      <c r="Q114" s="252"/>
      <c r="R114" s="139"/>
      <c r="S114" s="137"/>
      <c r="T114" s="140"/>
      <c r="U114" s="141" t="s">
        <v>42</v>
      </c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42"/>
      <c r="AI114" s="142"/>
      <c r="AJ114" s="142"/>
      <c r="AK114" s="142"/>
      <c r="AL114" s="142"/>
      <c r="AM114" s="142"/>
      <c r="AN114" s="142"/>
      <c r="AO114" s="142"/>
      <c r="AP114" s="142"/>
      <c r="AQ114" s="142"/>
      <c r="AR114" s="142"/>
      <c r="AS114" s="142"/>
      <c r="AT114" s="142"/>
      <c r="AU114" s="142"/>
      <c r="AV114" s="142"/>
      <c r="AW114" s="142"/>
      <c r="AX114" s="142"/>
      <c r="AY114" s="143" t="s">
        <v>153</v>
      </c>
      <c r="AZ114" s="142"/>
      <c r="BA114" s="142"/>
      <c r="BB114" s="142"/>
      <c r="BC114" s="142"/>
      <c r="BD114" s="142"/>
      <c r="BE114" s="144">
        <f t="shared" si="0"/>
        <v>0</v>
      </c>
      <c r="BF114" s="144">
        <f t="shared" si="1"/>
        <v>0</v>
      </c>
      <c r="BG114" s="144">
        <f t="shared" si="2"/>
        <v>0</v>
      </c>
      <c r="BH114" s="144">
        <f t="shared" si="3"/>
        <v>0</v>
      </c>
      <c r="BI114" s="144">
        <f t="shared" si="4"/>
        <v>0</v>
      </c>
      <c r="BJ114" s="143" t="s">
        <v>87</v>
      </c>
      <c r="BK114" s="142"/>
      <c r="BL114" s="142"/>
      <c r="BM114" s="142"/>
    </row>
    <row r="115" spans="2:65" s="1" customFormat="1" ht="18" customHeight="1">
      <c r="B115" s="136"/>
      <c r="C115" s="137"/>
      <c r="D115" s="182" t="s">
        <v>155</v>
      </c>
      <c r="E115" s="251"/>
      <c r="F115" s="251"/>
      <c r="G115" s="251"/>
      <c r="H115" s="251"/>
      <c r="I115" s="137"/>
      <c r="J115" s="137"/>
      <c r="K115" s="137"/>
      <c r="L115" s="137"/>
      <c r="M115" s="137"/>
      <c r="N115" s="184">
        <f>ROUND(N89*T115,2)</f>
        <v>0</v>
      </c>
      <c r="O115" s="252"/>
      <c r="P115" s="252"/>
      <c r="Q115" s="252"/>
      <c r="R115" s="139"/>
      <c r="S115" s="137"/>
      <c r="T115" s="140"/>
      <c r="U115" s="141" t="s">
        <v>42</v>
      </c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2"/>
      <c r="AT115" s="142"/>
      <c r="AU115" s="142"/>
      <c r="AV115" s="142"/>
      <c r="AW115" s="142"/>
      <c r="AX115" s="142"/>
      <c r="AY115" s="143" t="s">
        <v>153</v>
      </c>
      <c r="AZ115" s="142"/>
      <c r="BA115" s="142"/>
      <c r="BB115" s="142"/>
      <c r="BC115" s="142"/>
      <c r="BD115" s="142"/>
      <c r="BE115" s="144">
        <f t="shared" si="0"/>
        <v>0</v>
      </c>
      <c r="BF115" s="144">
        <f t="shared" si="1"/>
        <v>0</v>
      </c>
      <c r="BG115" s="144">
        <f t="shared" si="2"/>
        <v>0</v>
      </c>
      <c r="BH115" s="144">
        <f t="shared" si="3"/>
        <v>0</v>
      </c>
      <c r="BI115" s="144">
        <f t="shared" si="4"/>
        <v>0</v>
      </c>
      <c r="BJ115" s="143" t="s">
        <v>87</v>
      </c>
      <c r="BK115" s="142"/>
      <c r="BL115" s="142"/>
      <c r="BM115" s="142"/>
    </row>
    <row r="116" spans="2:65" s="1" customFormat="1" ht="18" customHeight="1">
      <c r="B116" s="136"/>
      <c r="C116" s="137"/>
      <c r="D116" s="182" t="s">
        <v>156</v>
      </c>
      <c r="E116" s="251"/>
      <c r="F116" s="251"/>
      <c r="G116" s="251"/>
      <c r="H116" s="251"/>
      <c r="I116" s="137"/>
      <c r="J116" s="137"/>
      <c r="K116" s="137"/>
      <c r="L116" s="137"/>
      <c r="M116" s="137"/>
      <c r="N116" s="184">
        <f>ROUND(N89*T116,2)</f>
        <v>0</v>
      </c>
      <c r="O116" s="252"/>
      <c r="P116" s="252"/>
      <c r="Q116" s="252"/>
      <c r="R116" s="139"/>
      <c r="S116" s="137"/>
      <c r="T116" s="140"/>
      <c r="U116" s="141" t="s">
        <v>42</v>
      </c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2"/>
      <c r="AF116" s="142"/>
      <c r="AG116" s="142"/>
      <c r="AH116" s="142"/>
      <c r="AI116" s="142"/>
      <c r="AJ116" s="142"/>
      <c r="AK116" s="142"/>
      <c r="AL116" s="142"/>
      <c r="AM116" s="142"/>
      <c r="AN116" s="142"/>
      <c r="AO116" s="142"/>
      <c r="AP116" s="142"/>
      <c r="AQ116" s="142"/>
      <c r="AR116" s="142"/>
      <c r="AS116" s="142"/>
      <c r="AT116" s="142"/>
      <c r="AU116" s="142"/>
      <c r="AV116" s="142"/>
      <c r="AW116" s="142"/>
      <c r="AX116" s="142"/>
      <c r="AY116" s="143" t="s">
        <v>153</v>
      </c>
      <c r="AZ116" s="142"/>
      <c r="BA116" s="142"/>
      <c r="BB116" s="142"/>
      <c r="BC116" s="142"/>
      <c r="BD116" s="142"/>
      <c r="BE116" s="144">
        <f t="shared" si="0"/>
        <v>0</v>
      </c>
      <c r="BF116" s="144">
        <f t="shared" si="1"/>
        <v>0</v>
      </c>
      <c r="BG116" s="144">
        <f t="shared" si="2"/>
        <v>0</v>
      </c>
      <c r="BH116" s="144">
        <f t="shared" si="3"/>
        <v>0</v>
      </c>
      <c r="BI116" s="144">
        <f t="shared" si="4"/>
        <v>0</v>
      </c>
      <c r="BJ116" s="143" t="s">
        <v>87</v>
      </c>
      <c r="BK116" s="142"/>
      <c r="BL116" s="142"/>
      <c r="BM116" s="142"/>
    </row>
    <row r="117" spans="2:65" s="1" customFormat="1" ht="18" customHeight="1">
      <c r="B117" s="136"/>
      <c r="C117" s="137"/>
      <c r="D117" s="182" t="s">
        <v>157</v>
      </c>
      <c r="E117" s="251"/>
      <c r="F117" s="251"/>
      <c r="G117" s="251"/>
      <c r="H117" s="251"/>
      <c r="I117" s="137"/>
      <c r="J117" s="137"/>
      <c r="K117" s="137"/>
      <c r="L117" s="137"/>
      <c r="M117" s="137"/>
      <c r="N117" s="184">
        <f>ROUND(N89*T117,2)</f>
        <v>0</v>
      </c>
      <c r="O117" s="252"/>
      <c r="P117" s="252"/>
      <c r="Q117" s="252"/>
      <c r="R117" s="139"/>
      <c r="S117" s="137"/>
      <c r="T117" s="140"/>
      <c r="U117" s="141" t="s">
        <v>42</v>
      </c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  <c r="AQ117" s="142"/>
      <c r="AR117" s="142"/>
      <c r="AS117" s="142"/>
      <c r="AT117" s="142"/>
      <c r="AU117" s="142"/>
      <c r="AV117" s="142"/>
      <c r="AW117" s="142"/>
      <c r="AX117" s="142"/>
      <c r="AY117" s="143" t="s">
        <v>153</v>
      </c>
      <c r="AZ117" s="142"/>
      <c r="BA117" s="142"/>
      <c r="BB117" s="142"/>
      <c r="BC117" s="142"/>
      <c r="BD117" s="142"/>
      <c r="BE117" s="144">
        <f t="shared" si="0"/>
        <v>0</v>
      </c>
      <c r="BF117" s="144">
        <f t="shared" si="1"/>
        <v>0</v>
      </c>
      <c r="BG117" s="144">
        <f t="shared" si="2"/>
        <v>0</v>
      </c>
      <c r="BH117" s="144">
        <f t="shared" si="3"/>
        <v>0</v>
      </c>
      <c r="BI117" s="144">
        <f t="shared" si="4"/>
        <v>0</v>
      </c>
      <c r="BJ117" s="143" t="s">
        <v>87</v>
      </c>
      <c r="BK117" s="142"/>
      <c r="BL117" s="142"/>
      <c r="BM117" s="142"/>
    </row>
    <row r="118" spans="2:65" s="1" customFormat="1" ht="18" customHeight="1">
      <c r="B118" s="136"/>
      <c r="C118" s="137"/>
      <c r="D118" s="138" t="s">
        <v>158</v>
      </c>
      <c r="E118" s="137"/>
      <c r="F118" s="137"/>
      <c r="G118" s="137"/>
      <c r="H118" s="137"/>
      <c r="I118" s="137"/>
      <c r="J118" s="137"/>
      <c r="K118" s="137"/>
      <c r="L118" s="137"/>
      <c r="M118" s="137"/>
      <c r="N118" s="184">
        <f>ROUND(N89*T118,2)</f>
        <v>0</v>
      </c>
      <c r="O118" s="252"/>
      <c r="P118" s="252"/>
      <c r="Q118" s="252"/>
      <c r="R118" s="139"/>
      <c r="S118" s="137"/>
      <c r="T118" s="145"/>
      <c r="U118" s="146" t="s">
        <v>42</v>
      </c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142"/>
      <c r="AL118" s="142"/>
      <c r="AM118" s="142"/>
      <c r="AN118" s="142"/>
      <c r="AO118" s="142"/>
      <c r="AP118" s="142"/>
      <c r="AQ118" s="142"/>
      <c r="AR118" s="142"/>
      <c r="AS118" s="142"/>
      <c r="AT118" s="142"/>
      <c r="AU118" s="142"/>
      <c r="AV118" s="142"/>
      <c r="AW118" s="142"/>
      <c r="AX118" s="142"/>
      <c r="AY118" s="143" t="s">
        <v>159</v>
      </c>
      <c r="AZ118" s="142"/>
      <c r="BA118" s="142"/>
      <c r="BB118" s="142"/>
      <c r="BC118" s="142"/>
      <c r="BD118" s="142"/>
      <c r="BE118" s="144">
        <f t="shared" si="0"/>
        <v>0</v>
      </c>
      <c r="BF118" s="144">
        <f t="shared" si="1"/>
        <v>0</v>
      </c>
      <c r="BG118" s="144">
        <f t="shared" si="2"/>
        <v>0</v>
      </c>
      <c r="BH118" s="144">
        <f t="shared" si="3"/>
        <v>0</v>
      </c>
      <c r="BI118" s="144">
        <f t="shared" si="4"/>
        <v>0</v>
      </c>
      <c r="BJ118" s="143" t="s">
        <v>87</v>
      </c>
      <c r="BK118" s="142"/>
      <c r="BL118" s="142"/>
      <c r="BM118" s="142"/>
    </row>
    <row r="119" spans="2:65" s="1" customForma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  <row r="120" spans="2:65" s="1" customFormat="1" ht="29.25" customHeight="1">
      <c r="B120" s="34"/>
      <c r="C120" s="118" t="s">
        <v>124</v>
      </c>
      <c r="D120" s="119"/>
      <c r="E120" s="119"/>
      <c r="F120" s="119"/>
      <c r="G120" s="119"/>
      <c r="H120" s="119"/>
      <c r="I120" s="119"/>
      <c r="J120" s="119"/>
      <c r="K120" s="119"/>
      <c r="L120" s="179">
        <f>ROUND(SUM(N89+N112),2)</f>
        <v>0</v>
      </c>
      <c r="M120" s="179"/>
      <c r="N120" s="179"/>
      <c r="O120" s="179"/>
      <c r="P120" s="179"/>
      <c r="Q120" s="179"/>
      <c r="R120" s="36"/>
    </row>
    <row r="121" spans="2:65" s="1" customFormat="1" ht="6.9" customHeight="1">
      <c r="B121" s="58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60"/>
    </row>
    <row r="125" spans="2:65" s="1" customFormat="1" ht="6.9" customHeight="1">
      <c r="B125" s="61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3"/>
    </row>
    <row r="126" spans="2:65" s="1" customFormat="1" ht="36.9" customHeight="1">
      <c r="B126" s="34"/>
      <c r="C126" s="205" t="s">
        <v>160</v>
      </c>
      <c r="D126" s="247"/>
      <c r="E126" s="247"/>
      <c r="F126" s="247"/>
      <c r="G126" s="247"/>
      <c r="H126" s="247"/>
      <c r="I126" s="247"/>
      <c r="J126" s="247"/>
      <c r="K126" s="247"/>
      <c r="L126" s="247"/>
      <c r="M126" s="247"/>
      <c r="N126" s="247"/>
      <c r="O126" s="247"/>
      <c r="P126" s="247"/>
      <c r="Q126" s="247"/>
      <c r="R126" s="36"/>
    </row>
    <row r="127" spans="2:65" s="1" customFormat="1" ht="6.9" customHeight="1"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6"/>
    </row>
    <row r="128" spans="2:65" s="1" customFormat="1" ht="30" customHeight="1">
      <c r="B128" s="34"/>
      <c r="C128" s="30" t="s">
        <v>18</v>
      </c>
      <c r="D128" s="35"/>
      <c r="E128" s="35"/>
      <c r="F128" s="245" t="str">
        <f>F6</f>
        <v>Rozšírenie materskej školy - Jakubovany</v>
      </c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35"/>
      <c r="R128" s="36"/>
    </row>
    <row r="129" spans="2:65" ht="30" customHeight="1">
      <c r="B129" s="22"/>
      <c r="C129" s="30" t="s">
        <v>131</v>
      </c>
      <c r="D129" s="26"/>
      <c r="E129" s="26"/>
      <c r="F129" s="245" t="s">
        <v>411</v>
      </c>
      <c r="G129" s="220"/>
      <c r="H129" s="220"/>
      <c r="I129" s="220"/>
      <c r="J129" s="220"/>
      <c r="K129" s="220"/>
      <c r="L129" s="220"/>
      <c r="M129" s="220"/>
      <c r="N129" s="220"/>
      <c r="O129" s="220"/>
      <c r="P129" s="220"/>
      <c r="Q129" s="26"/>
      <c r="R129" s="23"/>
    </row>
    <row r="130" spans="2:65" s="1" customFormat="1" ht="36.9" customHeight="1">
      <c r="B130" s="34"/>
      <c r="C130" s="68" t="s">
        <v>133</v>
      </c>
      <c r="D130" s="35"/>
      <c r="E130" s="35"/>
      <c r="F130" s="207" t="str">
        <f>F8</f>
        <v>01 - Architektúra</v>
      </c>
      <c r="G130" s="247"/>
      <c r="H130" s="247"/>
      <c r="I130" s="247"/>
      <c r="J130" s="247"/>
      <c r="K130" s="247"/>
      <c r="L130" s="247"/>
      <c r="M130" s="247"/>
      <c r="N130" s="247"/>
      <c r="O130" s="247"/>
      <c r="P130" s="247"/>
      <c r="Q130" s="35"/>
      <c r="R130" s="36"/>
    </row>
    <row r="131" spans="2:65" s="1" customFormat="1" ht="6.9" customHeight="1">
      <c r="B131" s="34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6"/>
    </row>
    <row r="132" spans="2:65" s="1" customFormat="1" ht="18" customHeight="1">
      <c r="B132" s="34"/>
      <c r="C132" s="30" t="s">
        <v>22</v>
      </c>
      <c r="D132" s="35"/>
      <c r="E132" s="35"/>
      <c r="F132" s="28" t="str">
        <f>F10</f>
        <v>Jakubovany</v>
      </c>
      <c r="G132" s="35"/>
      <c r="H132" s="35"/>
      <c r="I132" s="35"/>
      <c r="J132" s="35"/>
      <c r="K132" s="30" t="s">
        <v>24</v>
      </c>
      <c r="L132" s="35"/>
      <c r="M132" s="214">
        <f>IF(O10="","",O10)</f>
        <v>42926</v>
      </c>
      <c r="N132" s="214"/>
      <c r="O132" s="214"/>
      <c r="P132" s="214"/>
      <c r="Q132" s="35"/>
      <c r="R132" s="36"/>
    </row>
    <row r="133" spans="2:65" s="1" customFormat="1" ht="6.9" customHeight="1">
      <c r="B133" s="34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6"/>
    </row>
    <row r="134" spans="2:65" s="1" customFormat="1" ht="13.2">
      <c r="B134" s="34"/>
      <c r="C134" s="30" t="s">
        <v>25</v>
      </c>
      <c r="D134" s="35"/>
      <c r="E134" s="35"/>
      <c r="F134" s="28" t="str">
        <f>E13</f>
        <v>obec Jakubovany</v>
      </c>
      <c r="G134" s="35"/>
      <c r="H134" s="35"/>
      <c r="I134" s="35"/>
      <c r="J134" s="35"/>
      <c r="K134" s="30" t="s">
        <v>30</v>
      </c>
      <c r="L134" s="35"/>
      <c r="M134" s="219" t="str">
        <f>E19</f>
        <v>aut.Ing.Peter Jurica</v>
      </c>
      <c r="N134" s="219"/>
      <c r="O134" s="219"/>
      <c r="P134" s="219"/>
      <c r="Q134" s="219"/>
      <c r="R134" s="36"/>
    </row>
    <row r="135" spans="2:65" s="1" customFormat="1" ht="14.4" customHeight="1">
      <c r="B135" s="34"/>
      <c r="C135" s="30" t="s">
        <v>29</v>
      </c>
      <c r="D135" s="35"/>
      <c r="E135" s="35"/>
      <c r="F135" s="28" t="str">
        <f>IF(E16="","",E16)</f>
        <v>.</v>
      </c>
      <c r="G135" s="35"/>
      <c r="H135" s="35"/>
      <c r="I135" s="35"/>
      <c r="J135" s="35"/>
      <c r="K135" s="30" t="s">
        <v>33</v>
      </c>
      <c r="L135" s="35"/>
      <c r="M135" s="219" t="str">
        <f>E22</f>
        <v xml:space="preserve"> </v>
      </c>
      <c r="N135" s="219"/>
      <c r="O135" s="219"/>
      <c r="P135" s="219"/>
      <c r="Q135" s="219"/>
      <c r="R135" s="36"/>
    </row>
    <row r="136" spans="2:65" s="1" customFormat="1" ht="10.35" customHeight="1">
      <c r="B136" s="34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6"/>
    </row>
    <row r="137" spans="2:65" s="9" customFormat="1" ht="29.25" customHeight="1">
      <c r="B137" s="147"/>
      <c r="C137" s="148" t="s">
        <v>161</v>
      </c>
      <c r="D137" s="149" t="s">
        <v>162</v>
      </c>
      <c r="E137" s="149" t="s">
        <v>57</v>
      </c>
      <c r="F137" s="248" t="s">
        <v>163</v>
      </c>
      <c r="G137" s="248"/>
      <c r="H137" s="248"/>
      <c r="I137" s="248"/>
      <c r="J137" s="149" t="s">
        <v>164</v>
      </c>
      <c r="K137" s="149" t="s">
        <v>165</v>
      </c>
      <c r="L137" s="249" t="s">
        <v>166</v>
      </c>
      <c r="M137" s="249"/>
      <c r="N137" s="248" t="s">
        <v>138</v>
      </c>
      <c r="O137" s="248"/>
      <c r="P137" s="248"/>
      <c r="Q137" s="250"/>
      <c r="R137" s="150"/>
      <c r="T137" s="74" t="s">
        <v>167</v>
      </c>
      <c r="U137" s="75" t="s">
        <v>39</v>
      </c>
      <c r="V137" s="75" t="s">
        <v>168</v>
      </c>
      <c r="W137" s="75" t="s">
        <v>169</v>
      </c>
      <c r="X137" s="75" t="s">
        <v>170</v>
      </c>
      <c r="Y137" s="75" t="s">
        <v>171</v>
      </c>
      <c r="Z137" s="75" t="s">
        <v>172</v>
      </c>
      <c r="AA137" s="76" t="s">
        <v>173</v>
      </c>
    </row>
    <row r="138" spans="2:65" s="1" customFormat="1" ht="29.25" customHeight="1">
      <c r="B138" s="34"/>
      <c r="C138" s="78" t="s">
        <v>135</v>
      </c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233">
        <f>BK138</f>
        <v>0</v>
      </c>
      <c r="O138" s="234"/>
      <c r="P138" s="234"/>
      <c r="Q138" s="234"/>
      <c r="R138" s="36"/>
      <c r="T138" s="77"/>
      <c r="U138" s="50"/>
      <c r="V138" s="50"/>
      <c r="W138" s="151">
        <f>W139+W184+W273</f>
        <v>0</v>
      </c>
      <c r="X138" s="50"/>
      <c r="Y138" s="151">
        <f>Y139+Y184+Y273</f>
        <v>262.37532785999997</v>
      </c>
      <c r="Z138" s="50"/>
      <c r="AA138" s="152">
        <f>AA139+AA184+AA273</f>
        <v>0</v>
      </c>
      <c r="AT138" s="18" t="s">
        <v>74</v>
      </c>
      <c r="AU138" s="18" t="s">
        <v>140</v>
      </c>
      <c r="BK138" s="153">
        <f>BK139+BK184+BK273</f>
        <v>0</v>
      </c>
    </row>
    <row r="139" spans="2:65" s="10" customFormat="1" ht="37.35" customHeight="1">
      <c r="B139" s="154"/>
      <c r="C139" s="155"/>
      <c r="D139" s="156" t="s">
        <v>141</v>
      </c>
      <c r="E139" s="156"/>
      <c r="F139" s="156"/>
      <c r="G139" s="156"/>
      <c r="H139" s="156"/>
      <c r="I139" s="156"/>
      <c r="J139" s="156"/>
      <c r="K139" s="156"/>
      <c r="L139" s="156"/>
      <c r="M139" s="156"/>
      <c r="N139" s="235">
        <f>BK139</f>
        <v>0</v>
      </c>
      <c r="O139" s="236"/>
      <c r="P139" s="236"/>
      <c r="Q139" s="236"/>
      <c r="R139" s="157"/>
      <c r="T139" s="158"/>
      <c r="U139" s="155"/>
      <c r="V139" s="155"/>
      <c r="W139" s="159">
        <f>W140+W146+W154+W160+W166+W175+W181</f>
        <v>0</v>
      </c>
      <c r="X139" s="155"/>
      <c r="Y139" s="159">
        <f>Y140+Y146+Y154+Y160+Y166+Y175+Y181</f>
        <v>240.21258757999999</v>
      </c>
      <c r="Z139" s="155"/>
      <c r="AA139" s="160">
        <f>AA140+AA146+AA154+AA160+AA166+AA175+AA181</f>
        <v>0</v>
      </c>
      <c r="AR139" s="161" t="s">
        <v>82</v>
      </c>
      <c r="AT139" s="162" t="s">
        <v>74</v>
      </c>
      <c r="AU139" s="162" t="s">
        <v>75</v>
      </c>
      <c r="AY139" s="161" t="s">
        <v>174</v>
      </c>
      <c r="BK139" s="163">
        <f>BK140+BK146+BK154+BK160+BK166+BK175+BK181</f>
        <v>0</v>
      </c>
    </row>
    <row r="140" spans="2:65" s="10" customFormat="1" ht="19.95" customHeight="1">
      <c r="B140" s="154"/>
      <c r="C140" s="155"/>
      <c r="D140" s="164" t="s">
        <v>383</v>
      </c>
      <c r="E140" s="164"/>
      <c r="F140" s="164"/>
      <c r="G140" s="164"/>
      <c r="H140" s="164"/>
      <c r="I140" s="164"/>
      <c r="J140" s="164"/>
      <c r="K140" s="164"/>
      <c r="L140" s="164"/>
      <c r="M140" s="164"/>
      <c r="N140" s="237">
        <f>BK140</f>
        <v>0</v>
      </c>
      <c r="O140" s="238"/>
      <c r="P140" s="238"/>
      <c r="Q140" s="238"/>
      <c r="R140" s="157"/>
      <c r="T140" s="158"/>
      <c r="U140" s="155"/>
      <c r="V140" s="155"/>
      <c r="W140" s="159">
        <f>SUM(W141:W145)</f>
        <v>0</v>
      </c>
      <c r="X140" s="155"/>
      <c r="Y140" s="159">
        <f>SUM(Y141:Y145)</f>
        <v>0</v>
      </c>
      <c r="Z140" s="155"/>
      <c r="AA140" s="160">
        <f>SUM(AA141:AA145)</f>
        <v>0</v>
      </c>
      <c r="AR140" s="161" t="s">
        <v>82</v>
      </c>
      <c r="AT140" s="162" t="s">
        <v>74</v>
      </c>
      <c r="AU140" s="162" t="s">
        <v>82</v>
      </c>
      <c r="AY140" s="161" t="s">
        <v>174</v>
      </c>
      <c r="BK140" s="163">
        <f>SUM(BK141:BK145)</f>
        <v>0</v>
      </c>
    </row>
    <row r="141" spans="2:65" s="1" customFormat="1" ht="44.25" customHeight="1">
      <c r="B141" s="136"/>
      <c r="C141" s="165" t="s">
        <v>82</v>
      </c>
      <c r="D141" s="165" t="s">
        <v>175</v>
      </c>
      <c r="E141" s="166" t="s">
        <v>422</v>
      </c>
      <c r="F141" s="239" t="s">
        <v>423</v>
      </c>
      <c r="G141" s="239"/>
      <c r="H141" s="239"/>
      <c r="I141" s="239"/>
      <c r="J141" s="167" t="s">
        <v>388</v>
      </c>
      <c r="K141" s="168">
        <v>42.45</v>
      </c>
      <c r="L141" s="240">
        <v>0</v>
      </c>
      <c r="M141" s="240"/>
      <c r="N141" s="241">
        <f>ROUND(L141*K141,2)</f>
        <v>0</v>
      </c>
      <c r="O141" s="241"/>
      <c r="P141" s="241"/>
      <c r="Q141" s="241"/>
      <c r="R141" s="139"/>
      <c r="T141" s="169" t="s">
        <v>5</v>
      </c>
      <c r="U141" s="43" t="s">
        <v>42</v>
      </c>
      <c r="V141" s="35"/>
      <c r="W141" s="170">
        <f>V141*K141</f>
        <v>0</v>
      </c>
      <c r="X141" s="170">
        <v>0</v>
      </c>
      <c r="Y141" s="170">
        <f>X141*K141</f>
        <v>0</v>
      </c>
      <c r="Z141" s="170">
        <v>0</v>
      </c>
      <c r="AA141" s="171">
        <f>Z141*K141</f>
        <v>0</v>
      </c>
      <c r="AR141" s="18" t="s">
        <v>179</v>
      </c>
      <c r="AT141" s="18" t="s">
        <v>175</v>
      </c>
      <c r="AU141" s="18" t="s">
        <v>87</v>
      </c>
      <c r="AY141" s="18" t="s">
        <v>174</v>
      </c>
      <c r="BE141" s="112">
        <f>IF(U141="základná",N141,0)</f>
        <v>0</v>
      </c>
      <c r="BF141" s="112">
        <f>IF(U141="znížená",N141,0)</f>
        <v>0</v>
      </c>
      <c r="BG141" s="112">
        <f>IF(U141="zákl. prenesená",N141,0)</f>
        <v>0</v>
      </c>
      <c r="BH141" s="112">
        <f>IF(U141="zníž. prenesená",N141,0)</f>
        <v>0</v>
      </c>
      <c r="BI141" s="112">
        <f>IF(U141="nulová",N141,0)</f>
        <v>0</v>
      </c>
      <c r="BJ141" s="18" t="s">
        <v>87</v>
      </c>
      <c r="BK141" s="112">
        <f>ROUND(L141*K141,2)</f>
        <v>0</v>
      </c>
      <c r="BL141" s="18" t="s">
        <v>179</v>
      </c>
      <c r="BM141" s="18" t="s">
        <v>424</v>
      </c>
    </row>
    <row r="142" spans="2:65" s="1" customFormat="1" ht="31.5" customHeight="1">
      <c r="B142" s="136"/>
      <c r="C142" s="165" t="s">
        <v>87</v>
      </c>
      <c r="D142" s="165" t="s">
        <v>175</v>
      </c>
      <c r="E142" s="166" t="s">
        <v>386</v>
      </c>
      <c r="F142" s="239" t="s">
        <v>387</v>
      </c>
      <c r="G142" s="239"/>
      <c r="H142" s="239"/>
      <c r="I142" s="239"/>
      <c r="J142" s="167" t="s">
        <v>388</v>
      </c>
      <c r="K142" s="168">
        <v>146.63999999999999</v>
      </c>
      <c r="L142" s="240">
        <v>0</v>
      </c>
      <c r="M142" s="240"/>
      <c r="N142" s="241">
        <f>ROUND(L142*K142,2)</f>
        <v>0</v>
      </c>
      <c r="O142" s="241"/>
      <c r="P142" s="241"/>
      <c r="Q142" s="241"/>
      <c r="R142" s="139"/>
      <c r="T142" s="169" t="s">
        <v>5</v>
      </c>
      <c r="U142" s="43" t="s">
        <v>42</v>
      </c>
      <c r="V142" s="35"/>
      <c r="W142" s="170">
        <f>V142*K142</f>
        <v>0</v>
      </c>
      <c r="X142" s="170">
        <v>0</v>
      </c>
      <c r="Y142" s="170">
        <f>X142*K142</f>
        <v>0</v>
      </c>
      <c r="Z142" s="170">
        <v>0</v>
      </c>
      <c r="AA142" s="171">
        <f>Z142*K142</f>
        <v>0</v>
      </c>
      <c r="AR142" s="18" t="s">
        <v>179</v>
      </c>
      <c r="AT142" s="18" t="s">
        <v>175</v>
      </c>
      <c r="AU142" s="18" t="s">
        <v>87</v>
      </c>
      <c r="AY142" s="18" t="s">
        <v>174</v>
      </c>
      <c r="BE142" s="112">
        <f>IF(U142="základná",N142,0)</f>
        <v>0</v>
      </c>
      <c r="BF142" s="112">
        <f>IF(U142="znížená",N142,0)</f>
        <v>0</v>
      </c>
      <c r="BG142" s="112">
        <f>IF(U142="zákl. prenesená",N142,0)</f>
        <v>0</v>
      </c>
      <c r="BH142" s="112">
        <f>IF(U142="zníž. prenesená",N142,0)</f>
        <v>0</v>
      </c>
      <c r="BI142" s="112">
        <f>IF(U142="nulová",N142,0)</f>
        <v>0</v>
      </c>
      <c r="BJ142" s="18" t="s">
        <v>87</v>
      </c>
      <c r="BK142" s="112">
        <f>ROUND(L142*K142,2)</f>
        <v>0</v>
      </c>
      <c r="BL142" s="18" t="s">
        <v>179</v>
      </c>
      <c r="BM142" s="18" t="s">
        <v>425</v>
      </c>
    </row>
    <row r="143" spans="2:65" s="1" customFormat="1" ht="31.5" customHeight="1">
      <c r="B143" s="136"/>
      <c r="C143" s="165" t="s">
        <v>184</v>
      </c>
      <c r="D143" s="165" t="s">
        <v>175</v>
      </c>
      <c r="E143" s="166" t="s">
        <v>426</v>
      </c>
      <c r="F143" s="239" t="s">
        <v>427</v>
      </c>
      <c r="G143" s="239"/>
      <c r="H143" s="239"/>
      <c r="I143" s="239"/>
      <c r="J143" s="167" t="s">
        <v>388</v>
      </c>
      <c r="K143" s="168">
        <v>189.96</v>
      </c>
      <c r="L143" s="240">
        <v>0</v>
      </c>
      <c r="M143" s="240"/>
      <c r="N143" s="241">
        <f>ROUND(L143*K143,2)</f>
        <v>0</v>
      </c>
      <c r="O143" s="241"/>
      <c r="P143" s="241"/>
      <c r="Q143" s="241"/>
      <c r="R143" s="139"/>
      <c r="T143" s="169" t="s">
        <v>5</v>
      </c>
      <c r="U143" s="43" t="s">
        <v>42</v>
      </c>
      <c r="V143" s="35"/>
      <c r="W143" s="170">
        <f>V143*K143</f>
        <v>0</v>
      </c>
      <c r="X143" s="170">
        <v>0</v>
      </c>
      <c r="Y143" s="170">
        <f>X143*K143</f>
        <v>0</v>
      </c>
      <c r="Z143" s="170">
        <v>0</v>
      </c>
      <c r="AA143" s="171">
        <f>Z143*K143</f>
        <v>0</v>
      </c>
      <c r="AR143" s="18" t="s">
        <v>179</v>
      </c>
      <c r="AT143" s="18" t="s">
        <v>175</v>
      </c>
      <c r="AU143" s="18" t="s">
        <v>87</v>
      </c>
      <c r="AY143" s="18" t="s">
        <v>174</v>
      </c>
      <c r="BE143" s="112">
        <f>IF(U143="základná",N143,0)</f>
        <v>0</v>
      </c>
      <c r="BF143" s="112">
        <f>IF(U143="znížená",N143,0)</f>
        <v>0</v>
      </c>
      <c r="BG143" s="112">
        <f>IF(U143="zákl. prenesená",N143,0)</f>
        <v>0</v>
      </c>
      <c r="BH143" s="112">
        <f>IF(U143="zníž. prenesená",N143,0)</f>
        <v>0</v>
      </c>
      <c r="BI143" s="112">
        <f>IF(U143="nulová",N143,0)</f>
        <v>0</v>
      </c>
      <c r="BJ143" s="18" t="s">
        <v>87</v>
      </c>
      <c r="BK143" s="112">
        <f>ROUND(L143*K143,2)</f>
        <v>0</v>
      </c>
      <c r="BL143" s="18" t="s">
        <v>179</v>
      </c>
      <c r="BM143" s="18" t="s">
        <v>428</v>
      </c>
    </row>
    <row r="144" spans="2:65" s="1" customFormat="1" ht="22.5" customHeight="1">
      <c r="B144" s="136"/>
      <c r="C144" s="165" t="s">
        <v>179</v>
      </c>
      <c r="D144" s="165" t="s">
        <v>175</v>
      </c>
      <c r="E144" s="166" t="s">
        <v>429</v>
      </c>
      <c r="F144" s="239" t="s">
        <v>430</v>
      </c>
      <c r="G144" s="239"/>
      <c r="H144" s="239"/>
      <c r="I144" s="239"/>
      <c r="J144" s="167" t="s">
        <v>388</v>
      </c>
      <c r="K144" s="168">
        <v>48.302</v>
      </c>
      <c r="L144" s="240">
        <v>0</v>
      </c>
      <c r="M144" s="240"/>
      <c r="N144" s="241">
        <f>ROUND(L144*K144,2)</f>
        <v>0</v>
      </c>
      <c r="O144" s="241"/>
      <c r="P144" s="241"/>
      <c r="Q144" s="241"/>
      <c r="R144" s="139"/>
      <c r="T144" s="169" t="s">
        <v>5</v>
      </c>
      <c r="U144" s="43" t="s">
        <v>42</v>
      </c>
      <c r="V144" s="35"/>
      <c r="W144" s="170">
        <f>V144*K144</f>
        <v>0</v>
      </c>
      <c r="X144" s="170">
        <v>0</v>
      </c>
      <c r="Y144" s="170">
        <f>X144*K144</f>
        <v>0</v>
      </c>
      <c r="Z144" s="170">
        <v>0</v>
      </c>
      <c r="AA144" s="171">
        <f>Z144*K144</f>
        <v>0</v>
      </c>
      <c r="AR144" s="18" t="s">
        <v>179</v>
      </c>
      <c r="AT144" s="18" t="s">
        <v>175</v>
      </c>
      <c r="AU144" s="18" t="s">
        <v>87</v>
      </c>
      <c r="AY144" s="18" t="s">
        <v>174</v>
      </c>
      <c r="BE144" s="112">
        <f>IF(U144="základná",N144,0)</f>
        <v>0</v>
      </c>
      <c r="BF144" s="112">
        <f>IF(U144="znížená",N144,0)</f>
        <v>0</v>
      </c>
      <c r="BG144" s="112">
        <f>IF(U144="zákl. prenesená",N144,0)</f>
        <v>0</v>
      </c>
      <c r="BH144" s="112">
        <f>IF(U144="zníž. prenesená",N144,0)</f>
        <v>0</v>
      </c>
      <c r="BI144" s="112">
        <f>IF(U144="nulová",N144,0)</f>
        <v>0</v>
      </c>
      <c r="BJ144" s="18" t="s">
        <v>87</v>
      </c>
      <c r="BK144" s="112">
        <f>ROUND(L144*K144,2)</f>
        <v>0</v>
      </c>
      <c r="BL144" s="18" t="s">
        <v>179</v>
      </c>
      <c r="BM144" s="18" t="s">
        <v>431</v>
      </c>
    </row>
    <row r="145" spans="2:65" s="1" customFormat="1" ht="31.5" customHeight="1">
      <c r="B145" s="136"/>
      <c r="C145" s="165" t="s">
        <v>191</v>
      </c>
      <c r="D145" s="165" t="s">
        <v>175</v>
      </c>
      <c r="E145" s="166" t="s">
        <v>432</v>
      </c>
      <c r="F145" s="239" t="s">
        <v>433</v>
      </c>
      <c r="G145" s="239"/>
      <c r="H145" s="239"/>
      <c r="I145" s="239"/>
      <c r="J145" s="167" t="s">
        <v>388</v>
      </c>
      <c r="K145" s="168">
        <v>24</v>
      </c>
      <c r="L145" s="240">
        <v>0</v>
      </c>
      <c r="M145" s="240"/>
      <c r="N145" s="241">
        <f>ROUND(L145*K145,2)</f>
        <v>0</v>
      </c>
      <c r="O145" s="241"/>
      <c r="P145" s="241"/>
      <c r="Q145" s="241"/>
      <c r="R145" s="139"/>
      <c r="T145" s="169" t="s">
        <v>5</v>
      </c>
      <c r="U145" s="43" t="s">
        <v>42</v>
      </c>
      <c r="V145" s="35"/>
      <c r="W145" s="170">
        <f>V145*K145</f>
        <v>0</v>
      </c>
      <c r="X145" s="170">
        <v>0</v>
      </c>
      <c r="Y145" s="170">
        <f>X145*K145</f>
        <v>0</v>
      </c>
      <c r="Z145" s="170">
        <v>0</v>
      </c>
      <c r="AA145" s="171">
        <f>Z145*K145</f>
        <v>0</v>
      </c>
      <c r="AR145" s="18" t="s">
        <v>179</v>
      </c>
      <c r="AT145" s="18" t="s">
        <v>175</v>
      </c>
      <c r="AU145" s="18" t="s">
        <v>87</v>
      </c>
      <c r="AY145" s="18" t="s">
        <v>174</v>
      </c>
      <c r="BE145" s="112">
        <f>IF(U145="základná",N145,0)</f>
        <v>0</v>
      </c>
      <c r="BF145" s="112">
        <f>IF(U145="znížená",N145,0)</f>
        <v>0</v>
      </c>
      <c r="BG145" s="112">
        <f>IF(U145="zákl. prenesená",N145,0)</f>
        <v>0</v>
      </c>
      <c r="BH145" s="112">
        <f>IF(U145="zníž. prenesená",N145,0)</f>
        <v>0</v>
      </c>
      <c r="BI145" s="112">
        <f>IF(U145="nulová",N145,0)</f>
        <v>0</v>
      </c>
      <c r="BJ145" s="18" t="s">
        <v>87</v>
      </c>
      <c r="BK145" s="112">
        <f>ROUND(L145*K145,2)</f>
        <v>0</v>
      </c>
      <c r="BL145" s="18" t="s">
        <v>179</v>
      </c>
      <c r="BM145" s="18" t="s">
        <v>434</v>
      </c>
    </row>
    <row r="146" spans="2:65" s="10" customFormat="1" ht="29.85" customHeight="1">
      <c r="B146" s="154"/>
      <c r="C146" s="155"/>
      <c r="D146" s="164" t="s">
        <v>413</v>
      </c>
      <c r="E146" s="164"/>
      <c r="F146" s="164"/>
      <c r="G146" s="164"/>
      <c r="H146" s="164"/>
      <c r="I146" s="164"/>
      <c r="J146" s="164"/>
      <c r="K146" s="164"/>
      <c r="L146" s="164"/>
      <c r="M146" s="164"/>
      <c r="N146" s="228">
        <f>BK146</f>
        <v>0</v>
      </c>
      <c r="O146" s="229"/>
      <c r="P146" s="229"/>
      <c r="Q146" s="229"/>
      <c r="R146" s="157"/>
      <c r="T146" s="158"/>
      <c r="U146" s="155"/>
      <c r="V146" s="155"/>
      <c r="W146" s="159">
        <f>SUM(W147:W153)</f>
        <v>0</v>
      </c>
      <c r="X146" s="155"/>
      <c r="Y146" s="159">
        <f>SUM(Y147:Y153)</f>
        <v>138.00224851999999</v>
      </c>
      <c r="Z146" s="155"/>
      <c r="AA146" s="160">
        <f>SUM(AA147:AA153)</f>
        <v>0</v>
      </c>
      <c r="AR146" s="161" t="s">
        <v>82</v>
      </c>
      <c r="AT146" s="162" t="s">
        <v>74</v>
      </c>
      <c r="AU146" s="162" t="s">
        <v>82</v>
      </c>
      <c r="AY146" s="161" t="s">
        <v>174</v>
      </c>
      <c r="BK146" s="163">
        <f>SUM(BK147:BK153)</f>
        <v>0</v>
      </c>
    </row>
    <row r="147" spans="2:65" s="1" customFormat="1" ht="22.5" customHeight="1">
      <c r="B147" s="136"/>
      <c r="C147" s="165" t="s">
        <v>195</v>
      </c>
      <c r="D147" s="165" t="s">
        <v>175</v>
      </c>
      <c r="E147" s="166" t="s">
        <v>435</v>
      </c>
      <c r="F147" s="239" t="s">
        <v>436</v>
      </c>
      <c r="G147" s="239"/>
      <c r="H147" s="239"/>
      <c r="I147" s="239"/>
      <c r="J147" s="167" t="s">
        <v>198</v>
      </c>
      <c r="K147" s="168">
        <v>20</v>
      </c>
      <c r="L147" s="240">
        <v>0</v>
      </c>
      <c r="M147" s="240"/>
      <c r="N147" s="241">
        <f t="shared" ref="N147:N153" si="5">ROUND(L147*K147,2)</f>
        <v>0</v>
      </c>
      <c r="O147" s="241"/>
      <c r="P147" s="241"/>
      <c r="Q147" s="241"/>
      <c r="R147" s="139"/>
      <c r="T147" s="169" t="s">
        <v>5</v>
      </c>
      <c r="U147" s="43" t="s">
        <v>42</v>
      </c>
      <c r="V147" s="35"/>
      <c r="W147" s="170">
        <f t="shared" ref="W147:W153" si="6">V147*K147</f>
        <v>0</v>
      </c>
      <c r="X147" s="170">
        <v>0.24678</v>
      </c>
      <c r="Y147" s="170">
        <f t="shared" ref="Y147:Y153" si="7">X147*K147</f>
        <v>4.9356</v>
      </c>
      <c r="Z147" s="170">
        <v>0</v>
      </c>
      <c r="AA147" s="171">
        <f t="shared" ref="AA147:AA153" si="8">Z147*K147</f>
        <v>0</v>
      </c>
      <c r="AR147" s="18" t="s">
        <v>179</v>
      </c>
      <c r="AT147" s="18" t="s">
        <v>175</v>
      </c>
      <c r="AU147" s="18" t="s">
        <v>87</v>
      </c>
      <c r="AY147" s="18" t="s">
        <v>174</v>
      </c>
      <c r="BE147" s="112">
        <f t="shared" ref="BE147:BE153" si="9">IF(U147="základná",N147,0)</f>
        <v>0</v>
      </c>
      <c r="BF147" s="112">
        <f t="shared" ref="BF147:BF153" si="10">IF(U147="znížená",N147,0)</f>
        <v>0</v>
      </c>
      <c r="BG147" s="112">
        <f t="shared" ref="BG147:BG153" si="11">IF(U147="zákl. prenesená",N147,0)</f>
        <v>0</v>
      </c>
      <c r="BH147" s="112">
        <f t="shared" ref="BH147:BH153" si="12">IF(U147="zníž. prenesená",N147,0)</f>
        <v>0</v>
      </c>
      <c r="BI147" s="112">
        <f t="shared" ref="BI147:BI153" si="13">IF(U147="nulová",N147,0)</f>
        <v>0</v>
      </c>
      <c r="BJ147" s="18" t="s">
        <v>87</v>
      </c>
      <c r="BK147" s="112">
        <f t="shared" ref="BK147:BK153" si="14">ROUND(L147*K147,2)</f>
        <v>0</v>
      </c>
      <c r="BL147" s="18" t="s">
        <v>179</v>
      </c>
      <c r="BM147" s="18" t="s">
        <v>437</v>
      </c>
    </row>
    <row r="148" spans="2:65" s="1" customFormat="1" ht="22.5" customHeight="1">
      <c r="B148" s="136"/>
      <c r="C148" s="165" t="s">
        <v>200</v>
      </c>
      <c r="D148" s="165" t="s">
        <v>175</v>
      </c>
      <c r="E148" s="166" t="s">
        <v>438</v>
      </c>
      <c r="F148" s="239" t="s">
        <v>439</v>
      </c>
      <c r="G148" s="239"/>
      <c r="H148" s="239"/>
      <c r="I148" s="239"/>
      <c r="J148" s="167" t="s">
        <v>388</v>
      </c>
      <c r="K148" s="168">
        <v>13.997</v>
      </c>
      <c r="L148" s="240">
        <v>0</v>
      </c>
      <c r="M148" s="240"/>
      <c r="N148" s="241">
        <f t="shared" si="5"/>
        <v>0</v>
      </c>
      <c r="O148" s="241"/>
      <c r="P148" s="241"/>
      <c r="Q148" s="241"/>
      <c r="R148" s="139"/>
      <c r="T148" s="169" t="s">
        <v>5</v>
      </c>
      <c r="U148" s="43" t="s">
        <v>42</v>
      </c>
      <c r="V148" s="35"/>
      <c r="W148" s="170">
        <f t="shared" si="6"/>
        <v>0</v>
      </c>
      <c r="X148" s="170">
        <v>2.0663999999999998</v>
      </c>
      <c r="Y148" s="170">
        <f t="shared" si="7"/>
        <v>28.923400799999996</v>
      </c>
      <c r="Z148" s="170">
        <v>0</v>
      </c>
      <c r="AA148" s="171">
        <f t="shared" si="8"/>
        <v>0</v>
      </c>
      <c r="AR148" s="18" t="s">
        <v>179</v>
      </c>
      <c r="AT148" s="18" t="s">
        <v>175</v>
      </c>
      <c r="AU148" s="18" t="s">
        <v>87</v>
      </c>
      <c r="AY148" s="18" t="s">
        <v>174</v>
      </c>
      <c r="BE148" s="112">
        <f t="shared" si="9"/>
        <v>0</v>
      </c>
      <c r="BF148" s="112">
        <f t="shared" si="10"/>
        <v>0</v>
      </c>
      <c r="BG148" s="112">
        <f t="shared" si="11"/>
        <v>0</v>
      </c>
      <c r="BH148" s="112">
        <f t="shared" si="12"/>
        <v>0</v>
      </c>
      <c r="BI148" s="112">
        <f t="shared" si="13"/>
        <v>0</v>
      </c>
      <c r="BJ148" s="18" t="s">
        <v>87</v>
      </c>
      <c r="BK148" s="112">
        <f t="shared" si="14"/>
        <v>0</v>
      </c>
      <c r="BL148" s="18" t="s">
        <v>179</v>
      </c>
      <c r="BM148" s="18" t="s">
        <v>440</v>
      </c>
    </row>
    <row r="149" spans="2:65" s="1" customFormat="1" ht="31.5" customHeight="1">
      <c r="B149" s="136"/>
      <c r="C149" s="165" t="s">
        <v>204</v>
      </c>
      <c r="D149" s="165" t="s">
        <v>175</v>
      </c>
      <c r="E149" s="166" t="s">
        <v>441</v>
      </c>
      <c r="F149" s="239" t="s">
        <v>442</v>
      </c>
      <c r="G149" s="239"/>
      <c r="H149" s="239"/>
      <c r="I149" s="239"/>
      <c r="J149" s="167" t="s">
        <v>388</v>
      </c>
      <c r="K149" s="168">
        <v>17.2</v>
      </c>
      <c r="L149" s="240">
        <v>0</v>
      </c>
      <c r="M149" s="240"/>
      <c r="N149" s="241">
        <f t="shared" si="5"/>
        <v>0</v>
      </c>
      <c r="O149" s="241"/>
      <c r="P149" s="241"/>
      <c r="Q149" s="241"/>
      <c r="R149" s="139"/>
      <c r="T149" s="169" t="s">
        <v>5</v>
      </c>
      <c r="U149" s="43" t="s">
        <v>42</v>
      </c>
      <c r="V149" s="35"/>
      <c r="W149" s="170">
        <f t="shared" si="6"/>
        <v>0</v>
      </c>
      <c r="X149" s="170">
        <v>2.19407</v>
      </c>
      <c r="Y149" s="170">
        <f t="shared" si="7"/>
        <v>37.738003999999997</v>
      </c>
      <c r="Z149" s="170">
        <v>0</v>
      </c>
      <c r="AA149" s="171">
        <f t="shared" si="8"/>
        <v>0</v>
      </c>
      <c r="AR149" s="18" t="s">
        <v>179</v>
      </c>
      <c r="AT149" s="18" t="s">
        <v>175</v>
      </c>
      <c r="AU149" s="18" t="s">
        <v>87</v>
      </c>
      <c r="AY149" s="18" t="s">
        <v>174</v>
      </c>
      <c r="BE149" s="112">
        <f t="shared" si="9"/>
        <v>0</v>
      </c>
      <c r="BF149" s="112">
        <f t="shared" si="10"/>
        <v>0</v>
      </c>
      <c r="BG149" s="112">
        <f t="shared" si="11"/>
        <v>0</v>
      </c>
      <c r="BH149" s="112">
        <f t="shared" si="12"/>
        <v>0</v>
      </c>
      <c r="BI149" s="112">
        <f t="shared" si="13"/>
        <v>0</v>
      </c>
      <c r="BJ149" s="18" t="s">
        <v>87</v>
      </c>
      <c r="BK149" s="112">
        <f t="shared" si="14"/>
        <v>0</v>
      </c>
      <c r="BL149" s="18" t="s">
        <v>179</v>
      </c>
      <c r="BM149" s="18" t="s">
        <v>443</v>
      </c>
    </row>
    <row r="150" spans="2:65" s="1" customFormat="1" ht="31.5" customHeight="1">
      <c r="B150" s="136"/>
      <c r="C150" s="165" t="s">
        <v>208</v>
      </c>
      <c r="D150" s="165" t="s">
        <v>175</v>
      </c>
      <c r="E150" s="166" t="s">
        <v>444</v>
      </c>
      <c r="F150" s="239" t="s">
        <v>445</v>
      </c>
      <c r="G150" s="239"/>
      <c r="H150" s="239"/>
      <c r="I150" s="239"/>
      <c r="J150" s="167" t="s">
        <v>178</v>
      </c>
      <c r="K150" s="168">
        <v>7.6959999999999997</v>
      </c>
      <c r="L150" s="240">
        <v>0</v>
      </c>
      <c r="M150" s="240"/>
      <c r="N150" s="241">
        <f t="shared" si="5"/>
        <v>0</v>
      </c>
      <c r="O150" s="241"/>
      <c r="P150" s="241"/>
      <c r="Q150" s="241"/>
      <c r="R150" s="139"/>
      <c r="T150" s="169" t="s">
        <v>5</v>
      </c>
      <c r="U150" s="43" t="s">
        <v>42</v>
      </c>
      <c r="V150" s="35"/>
      <c r="W150" s="170">
        <f t="shared" si="6"/>
        <v>0</v>
      </c>
      <c r="X150" s="170">
        <v>4.0699999999999998E-3</v>
      </c>
      <c r="Y150" s="170">
        <f t="shared" si="7"/>
        <v>3.1322719999999998E-2</v>
      </c>
      <c r="Z150" s="170">
        <v>0</v>
      </c>
      <c r="AA150" s="171">
        <f t="shared" si="8"/>
        <v>0</v>
      </c>
      <c r="AR150" s="18" t="s">
        <v>179</v>
      </c>
      <c r="AT150" s="18" t="s">
        <v>175</v>
      </c>
      <c r="AU150" s="18" t="s">
        <v>87</v>
      </c>
      <c r="AY150" s="18" t="s">
        <v>174</v>
      </c>
      <c r="BE150" s="112">
        <f t="shared" si="9"/>
        <v>0</v>
      </c>
      <c r="BF150" s="112">
        <f t="shared" si="10"/>
        <v>0</v>
      </c>
      <c r="BG150" s="112">
        <f t="shared" si="11"/>
        <v>0</v>
      </c>
      <c r="BH150" s="112">
        <f t="shared" si="12"/>
        <v>0</v>
      </c>
      <c r="BI150" s="112">
        <f t="shared" si="13"/>
        <v>0</v>
      </c>
      <c r="BJ150" s="18" t="s">
        <v>87</v>
      </c>
      <c r="BK150" s="112">
        <f t="shared" si="14"/>
        <v>0</v>
      </c>
      <c r="BL150" s="18" t="s">
        <v>179</v>
      </c>
      <c r="BM150" s="18" t="s">
        <v>446</v>
      </c>
    </row>
    <row r="151" spans="2:65" s="1" customFormat="1" ht="31.5" customHeight="1">
      <c r="B151" s="136"/>
      <c r="C151" s="165" t="s">
        <v>212</v>
      </c>
      <c r="D151" s="165" t="s">
        <v>175</v>
      </c>
      <c r="E151" s="166" t="s">
        <v>447</v>
      </c>
      <c r="F151" s="239" t="s">
        <v>448</v>
      </c>
      <c r="G151" s="239"/>
      <c r="H151" s="239"/>
      <c r="I151" s="239"/>
      <c r="J151" s="167" t="s">
        <v>178</v>
      </c>
      <c r="K151" s="168">
        <v>7.6959999999999997</v>
      </c>
      <c r="L151" s="240">
        <v>0</v>
      </c>
      <c r="M151" s="240"/>
      <c r="N151" s="241">
        <f t="shared" si="5"/>
        <v>0</v>
      </c>
      <c r="O151" s="241"/>
      <c r="P151" s="241"/>
      <c r="Q151" s="241"/>
      <c r="R151" s="139"/>
      <c r="T151" s="169" t="s">
        <v>5</v>
      </c>
      <c r="U151" s="43" t="s">
        <v>42</v>
      </c>
      <c r="V151" s="35"/>
      <c r="W151" s="170">
        <f t="shared" si="6"/>
        <v>0</v>
      </c>
      <c r="X151" s="170">
        <v>0</v>
      </c>
      <c r="Y151" s="170">
        <f t="shared" si="7"/>
        <v>0</v>
      </c>
      <c r="Z151" s="170">
        <v>0</v>
      </c>
      <c r="AA151" s="171">
        <f t="shared" si="8"/>
        <v>0</v>
      </c>
      <c r="AR151" s="18" t="s">
        <v>179</v>
      </c>
      <c r="AT151" s="18" t="s">
        <v>175</v>
      </c>
      <c r="AU151" s="18" t="s">
        <v>87</v>
      </c>
      <c r="AY151" s="18" t="s">
        <v>174</v>
      </c>
      <c r="BE151" s="112">
        <f t="shared" si="9"/>
        <v>0</v>
      </c>
      <c r="BF151" s="112">
        <f t="shared" si="10"/>
        <v>0</v>
      </c>
      <c r="BG151" s="112">
        <f t="shared" si="11"/>
        <v>0</v>
      </c>
      <c r="BH151" s="112">
        <f t="shared" si="12"/>
        <v>0</v>
      </c>
      <c r="BI151" s="112">
        <f t="shared" si="13"/>
        <v>0</v>
      </c>
      <c r="BJ151" s="18" t="s">
        <v>87</v>
      </c>
      <c r="BK151" s="112">
        <f t="shared" si="14"/>
        <v>0</v>
      </c>
      <c r="BL151" s="18" t="s">
        <v>179</v>
      </c>
      <c r="BM151" s="18" t="s">
        <v>449</v>
      </c>
    </row>
    <row r="152" spans="2:65" s="1" customFormat="1" ht="31.5" customHeight="1">
      <c r="B152" s="136"/>
      <c r="C152" s="165" t="s">
        <v>216</v>
      </c>
      <c r="D152" s="165" t="s">
        <v>175</v>
      </c>
      <c r="E152" s="166" t="s">
        <v>450</v>
      </c>
      <c r="F152" s="239" t="s">
        <v>451</v>
      </c>
      <c r="G152" s="239"/>
      <c r="H152" s="239"/>
      <c r="I152" s="239"/>
      <c r="J152" s="167" t="s">
        <v>178</v>
      </c>
      <c r="K152" s="168">
        <v>121.8</v>
      </c>
      <c r="L152" s="240">
        <v>0</v>
      </c>
      <c r="M152" s="240"/>
      <c r="N152" s="241">
        <f t="shared" si="5"/>
        <v>0</v>
      </c>
      <c r="O152" s="241"/>
      <c r="P152" s="241"/>
      <c r="Q152" s="241"/>
      <c r="R152" s="139"/>
      <c r="T152" s="169" t="s">
        <v>5</v>
      </c>
      <c r="U152" s="43" t="s">
        <v>42</v>
      </c>
      <c r="V152" s="35"/>
      <c r="W152" s="170">
        <f t="shared" si="6"/>
        <v>0</v>
      </c>
      <c r="X152" s="170">
        <v>3.5200000000000001E-3</v>
      </c>
      <c r="Y152" s="170">
        <f t="shared" si="7"/>
        <v>0.42873600000000001</v>
      </c>
      <c r="Z152" s="170">
        <v>0</v>
      </c>
      <c r="AA152" s="171">
        <f t="shared" si="8"/>
        <v>0</v>
      </c>
      <c r="AR152" s="18" t="s">
        <v>179</v>
      </c>
      <c r="AT152" s="18" t="s">
        <v>175</v>
      </c>
      <c r="AU152" s="18" t="s">
        <v>87</v>
      </c>
      <c r="AY152" s="18" t="s">
        <v>174</v>
      </c>
      <c r="BE152" s="112">
        <f t="shared" si="9"/>
        <v>0</v>
      </c>
      <c r="BF152" s="112">
        <f t="shared" si="10"/>
        <v>0</v>
      </c>
      <c r="BG152" s="112">
        <f t="shared" si="11"/>
        <v>0</v>
      </c>
      <c r="BH152" s="112">
        <f t="shared" si="12"/>
        <v>0</v>
      </c>
      <c r="BI152" s="112">
        <f t="shared" si="13"/>
        <v>0</v>
      </c>
      <c r="BJ152" s="18" t="s">
        <v>87</v>
      </c>
      <c r="BK152" s="112">
        <f t="shared" si="14"/>
        <v>0</v>
      </c>
      <c r="BL152" s="18" t="s">
        <v>179</v>
      </c>
      <c r="BM152" s="18" t="s">
        <v>452</v>
      </c>
    </row>
    <row r="153" spans="2:65" s="1" customFormat="1" ht="22.5" customHeight="1">
      <c r="B153" s="136"/>
      <c r="C153" s="165" t="s">
        <v>220</v>
      </c>
      <c r="D153" s="165" t="s">
        <v>175</v>
      </c>
      <c r="E153" s="166" t="s">
        <v>453</v>
      </c>
      <c r="F153" s="239" t="s">
        <v>454</v>
      </c>
      <c r="G153" s="239"/>
      <c r="H153" s="239"/>
      <c r="I153" s="239"/>
      <c r="J153" s="167" t="s">
        <v>388</v>
      </c>
      <c r="K153" s="168">
        <v>29.5</v>
      </c>
      <c r="L153" s="240">
        <v>0</v>
      </c>
      <c r="M153" s="240"/>
      <c r="N153" s="241">
        <f t="shared" si="5"/>
        <v>0</v>
      </c>
      <c r="O153" s="241"/>
      <c r="P153" s="241"/>
      <c r="Q153" s="241"/>
      <c r="R153" s="139"/>
      <c r="T153" s="169" t="s">
        <v>5</v>
      </c>
      <c r="U153" s="43" t="s">
        <v>42</v>
      </c>
      <c r="V153" s="35"/>
      <c r="W153" s="170">
        <f t="shared" si="6"/>
        <v>0</v>
      </c>
      <c r="X153" s="170">
        <v>2.23543</v>
      </c>
      <c r="Y153" s="170">
        <f t="shared" si="7"/>
        <v>65.945184999999995</v>
      </c>
      <c r="Z153" s="170">
        <v>0</v>
      </c>
      <c r="AA153" s="171">
        <f t="shared" si="8"/>
        <v>0</v>
      </c>
      <c r="AR153" s="18" t="s">
        <v>179</v>
      </c>
      <c r="AT153" s="18" t="s">
        <v>175</v>
      </c>
      <c r="AU153" s="18" t="s">
        <v>87</v>
      </c>
      <c r="AY153" s="18" t="s">
        <v>174</v>
      </c>
      <c r="BE153" s="112">
        <f t="shared" si="9"/>
        <v>0</v>
      </c>
      <c r="BF153" s="112">
        <f t="shared" si="10"/>
        <v>0</v>
      </c>
      <c r="BG153" s="112">
        <f t="shared" si="11"/>
        <v>0</v>
      </c>
      <c r="BH153" s="112">
        <f t="shared" si="12"/>
        <v>0</v>
      </c>
      <c r="BI153" s="112">
        <f t="shared" si="13"/>
        <v>0</v>
      </c>
      <c r="BJ153" s="18" t="s">
        <v>87</v>
      </c>
      <c r="BK153" s="112">
        <f t="shared" si="14"/>
        <v>0</v>
      </c>
      <c r="BL153" s="18" t="s">
        <v>179</v>
      </c>
      <c r="BM153" s="18" t="s">
        <v>455</v>
      </c>
    </row>
    <row r="154" spans="2:65" s="10" customFormat="1" ht="29.85" customHeight="1">
      <c r="B154" s="154"/>
      <c r="C154" s="155"/>
      <c r="D154" s="164" t="s">
        <v>414</v>
      </c>
      <c r="E154" s="164"/>
      <c r="F154" s="164"/>
      <c r="G154" s="164"/>
      <c r="H154" s="164"/>
      <c r="I154" s="164"/>
      <c r="J154" s="164"/>
      <c r="K154" s="164"/>
      <c r="L154" s="164"/>
      <c r="M154" s="164"/>
      <c r="N154" s="228">
        <f>BK154</f>
        <v>0</v>
      </c>
      <c r="O154" s="229"/>
      <c r="P154" s="229"/>
      <c r="Q154" s="229"/>
      <c r="R154" s="157"/>
      <c r="T154" s="158"/>
      <c r="U154" s="155"/>
      <c r="V154" s="155"/>
      <c r="W154" s="159">
        <f>SUM(W155:W159)</f>
        <v>0</v>
      </c>
      <c r="X154" s="155"/>
      <c r="Y154" s="159">
        <f>SUM(Y155:Y159)</f>
        <v>68.297786040000005</v>
      </c>
      <c r="Z154" s="155"/>
      <c r="AA154" s="160">
        <f>SUM(AA155:AA159)</f>
        <v>0</v>
      </c>
      <c r="AR154" s="161" t="s">
        <v>82</v>
      </c>
      <c r="AT154" s="162" t="s">
        <v>74</v>
      </c>
      <c r="AU154" s="162" t="s">
        <v>82</v>
      </c>
      <c r="AY154" s="161" t="s">
        <v>174</v>
      </c>
      <c r="BK154" s="163">
        <f>SUM(BK155:BK159)</f>
        <v>0</v>
      </c>
    </row>
    <row r="155" spans="2:65" s="1" customFormat="1" ht="31.5" customHeight="1">
      <c r="B155" s="136"/>
      <c r="C155" s="165" t="s">
        <v>225</v>
      </c>
      <c r="D155" s="165" t="s">
        <v>175</v>
      </c>
      <c r="E155" s="166" t="s">
        <v>456</v>
      </c>
      <c r="F155" s="239" t="s">
        <v>457</v>
      </c>
      <c r="G155" s="239"/>
      <c r="H155" s="239"/>
      <c r="I155" s="239"/>
      <c r="J155" s="167" t="s">
        <v>388</v>
      </c>
      <c r="K155" s="168">
        <v>7.2</v>
      </c>
      <c r="L155" s="240">
        <v>0</v>
      </c>
      <c r="M155" s="240"/>
      <c r="N155" s="241">
        <f>ROUND(L155*K155,2)</f>
        <v>0</v>
      </c>
      <c r="O155" s="241"/>
      <c r="P155" s="241"/>
      <c r="Q155" s="241"/>
      <c r="R155" s="139"/>
      <c r="T155" s="169" t="s">
        <v>5</v>
      </c>
      <c r="U155" s="43" t="s">
        <v>42</v>
      </c>
      <c r="V155" s="35"/>
      <c r="W155" s="170">
        <f>V155*K155</f>
        <v>0</v>
      </c>
      <c r="X155" s="170">
        <v>2.1170900000000001</v>
      </c>
      <c r="Y155" s="170">
        <f>X155*K155</f>
        <v>15.243048000000002</v>
      </c>
      <c r="Z155" s="170">
        <v>0</v>
      </c>
      <c r="AA155" s="171">
        <f>Z155*K155</f>
        <v>0</v>
      </c>
      <c r="AR155" s="18" t="s">
        <v>179</v>
      </c>
      <c r="AT155" s="18" t="s">
        <v>175</v>
      </c>
      <c r="AU155" s="18" t="s">
        <v>87</v>
      </c>
      <c r="AY155" s="18" t="s">
        <v>174</v>
      </c>
      <c r="BE155" s="112">
        <f>IF(U155="základná",N155,0)</f>
        <v>0</v>
      </c>
      <c r="BF155" s="112">
        <f>IF(U155="znížená",N155,0)</f>
        <v>0</v>
      </c>
      <c r="BG155" s="112">
        <f>IF(U155="zákl. prenesená",N155,0)</f>
        <v>0</v>
      </c>
      <c r="BH155" s="112">
        <f>IF(U155="zníž. prenesená",N155,0)</f>
        <v>0</v>
      </c>
      <c r="BI155" s="112">
        <f>IF(U155="nulová",N155,0)</f>
        <v>0</v>
      </c>
      <c r="BJ155" s="18" t="s">
        <v>87</v>
      </c>
      <c r="BK155" s="112">
        <f>ROUND(L155*K155,2)</f>
        <v>0</v>
      </c>
      <c r="BL155" s="18" t="s">
        <v>179</v>
      </c>
      <c r="BM155" s="18" t="s">
        <v>458</v>
      </c>
    </row>
    <row r="156" spans="2:65" s="1" customFormat="1" ht="44.25" customHeight="1">
      <c r="B156" s="136"/>
      <c r="C156" s="165" t="s">
        <v>369</v>
      </c>
      <c r="D156" s="165" t="s">
        <v>175</v>
      </c>
      <c r="E156" s="166" t="s">
        <v>459</v>
      </c>
      <c r="F156" s="239" t="s">
        <v>460</v>
      </c>
      <c r="G156" s="239"/>
      <c r="H156" s="239"/>
      <c r="I156" s="239"/>
      <c r="J156" s="167" t="s">
        <v>388</v>
      </c>
      <c r="K156" s="168">
        <v>21</v>
      </c>
      <c r="L156" s="240">
        <v>0</v>
      </c>
      <c r="M156" s="240"/>
      <c r="N156" s="241">
        <f>ROUND(L156*K156,2)</f>
        <v>0</v>
      </c>
      <c r="O156" s="241"/>
      <c r="P156" s="241"/>
      <c r="Q156" s="241"/>
      <c r="R156" s="139"/>
      <c r="T156" s="169" t="s">
        <v>5</v>
      </c>
      <c r="U156" s="43" t="s">
        <v>42</v>
      </c>
      <c r="V156" s="35"/>
      <c r="W156" s="170">
        <f>V156*K156</f>
        <v>0</v>
      </c>
      <c r="X156" s="170">
        <v>0.77293000000000001</v>
      </c>
      <c r="Y156" s="170">
        <f>X156*K156</f>
        <v>16.231529999999999</v>
      </c>
      <c r="Z156" s="170">
        <v>0</v>
      </c>
      <c r="AA156" s="171">
        <f>Z156*K156</f>
        <v>0</v>
      </c>
      <c r="AR156" s="18" t="s">
        <v>179</v>
      </c>
      <c r="AT156" s="18" t="s">
        <v>175</v>
      </c>
      <c r="AU156" s="18" t="s">
        <v>87</v>
      </c>
      <c r="AY156" s="18" t="s">
        <v>174</v>
      </c>
      <c r="BE156" s="112">
        <f>IF(U156="základná",N156,0)</f>
        <v>0</v>
      </c>
      <c r="BF156" s="112">
        <f>IF(U156="znížená",N156,0)</f>
        <v>0</v>
      </c>
      <c r="BG156" s="112">
        <f>IF(U156="zákl. prenesená",N156,0)</f>
        <v>0</v>
      </c>
      <c r="BH156" s="112">
        <f>IF(U156="zníž. prenesená",N156,0)</f>
        <v>0</v>
      </c>
      <c r="BI156" s="112">
        <f>IF(U156="nulová",N156,0)</f>
        <v>0</v>
      </c>
      <c r="BJ156" s="18" t="s">
        <v>87</v>
      </c>
      <c r="BK156" s="112">
        <f>ROUND(L156*K156,2)</f>
        <v>0</v>
      </c>
      <c r="BL156" s="18" t="s">
        <v>179</v>
      </c>
      <c r="BM156" s="18" t="s">
        <v>461</v>
      </c>
    </row>
    <row r="157" spans="2:65" s="1" customFormat="1" ht="44.25" customHeight="1">
      <c r="B157" s="136"/>
      <c r="C157" s="165" t="s">
        <v>462</v>
      </c>
      <c r="D157" s="165" t="s">
        <v>175</v>
      </c>
      <c r="E157" s="166" t="s">
        <v>463</v>
      </c>
      <c r="F157" s="239" t="s">
        <v>464</v>
      </c>
      <c r="G157" s="239"/>
      <c r="H157" s="239"/>
      <c r="I157" s="239"/>
      <c r="J157" s="167" t="s">
        <v>388</v>
      </c>
      <c r="K157" s="168">
        <v>38</v>
      </c>
      <c r="L157" s="240">
        <v>0</v>
      </c>
      <c r="M157" s="240"/>
      <c r="N157" s="241">
        <f>ROUND(L157*K157,2)</f>
        <v>0</v>
      </c>
      <c r="O157" s="241"/>
      <c r="P157" s="241"/>
      <c r="Q157" s="241"/>
      <c r="R157" s="139"/>
      <c r="T157" s="169" t="s">
        <v>5</v>
      </c>
      <c r="U157" s="43" t="s">
        <v>42</v>
      </c>
      <c r="V157" s="35"/>
      <c r="W157" s="170">
        <f>V157*K157</f>
        <v>0</v>
      </c>
      <c r="X157" s="170">
        <v>0.77373999999999998</v>
      </c>
      <c r="Y157" s="170">
        <f>X157*K157</f>
        <v>29.40212</v>
      </c>
      <c r="Z157" s="170">
        <v>0</v>
      </c>
      <c r="AA157" s="171">
        <f>Z157*K157</f>
        <v>0</v>
      </c>
      <c r="AR157" s="18" t="s">
        <v>179</v>
      </c>
      <c r="AT157" s="18" t="s">
        <v>175</v>
      </c>
      <c r="AU157" s="18" t="s">
        <v>87</v>
      </c>
      <c r="AY157" s="18" t="s">
        <v>174</v>
      </c>
      <c r="BE157" s="112">
        <f>IF(U157="základná",N157,0)</f>
        <v>0</v>
      </c>
      <c r="BF157" s="112">
        <f>IF(U157="znížená",N157,0)</f>
        <v>0</v>
      </c>
      <c r="BG157" s="112">
        <f>IF(U157="zákl. prenesená",N157,0)</f>
        <v>0</v>
      </c>
      <c r="BH157" s="112">
        <f>IF(U157="zníž. prenesená",N157,0)</f>
        <v>0</v>
      </c>
      <c r="BI157" s="112">
        <f>IF(U157="nulová",N157,0)</f>
        <v>0</v>
      </c>
      <c r="BJ157" s="18" t="s">
        <v>87</v>
      </c>
      <c r="BK157" s="112">
        <f>ROUND(L157*K157,2)</f>
        <v>0</v>
      </c>
      <c r="BL157" s="18" t="s">
        <v>179</v>
      </c>
      <c r="BM157" s="18" t="s">
        <v>465</v>
      </c>
    </row>
    <row r="158" spans="2:65" s="1" customFormat="1" ht="44.25" customHeight="1">
      <c r="B158" s="136"/>
      <c r="C158" s="165" t="s">
        <v>466</v>
      </c>
      <c r="D158" s="165" t="s">
        <v>175</v>
      </c>
      <c r="E158" s="166" t="s">
        <v>467</v>
      </c>
      <c r="F158" s="239" t="s">
        <v>468</v>
      </c>
      <c r="G158" s="239"/>
      <c r="H158" s="239"/>
      <c r="I158" s="239"/>
      <c r="J158" s="167" t="s">
        <v>178</v>
      </c>
      <c r="K158" s="168">
        <v>54.5</v>
      </c>
      <c r="L158" s="240">
        <v>0</v>
      </c>
      <c r="M158" s="240"/>
      <c r="N158" s="241">
        <f>ROUND(L158*K158,2)</f>
        <v>0</v>
      </c>
      <c r="O158" s="241"/>
      <c r="P158" s="241"/>
      <c r="Q158" s="241"/>
      <c r="R158" s="139"/>
      <c r="T158" s="169" t="s">
        <v>5</v>
      </c>
      <c r="U158" s="43" t="s">
        <v>42</v>
      </c>
      <c r="V158" s="35"/>
      <c r="W158" s="170">
        <f>V158*K158</f>
        <v>0</v>
      </c>
      <c r="X158" s="170">
        <v>8.3210000000000006E-2</v>
      </c>
      <c r="Y158" s="170">
        <f>X158*K158</f>
        <v>4.5349450000000004</v>
      </c>
      <c r="Z158" s="170">
        <v>0</v>
      </c>
      <c r="AA158" s="171">
        <f>Z158*K158</f>
        <v>0</v>
      </c>
      <c r="AR158" s="18" t="s">
        <v>179</v>
      </c>
      <c r="AT158" s="18" t="s">
        <v>175</v>
      </c>
      <c r="AU158" s="18" t="s">
        <v>87</v>
      </c>
      <c r="AY158" s="18" t="s">
        <v>174</v>
      </c>
      <c r="BE158" s="112">
        <f>IF(U158="základná",N158,0)</f>
        <v>0</v>
      </c>
      <c r="BF158" s="112">
        <f>IF(U158="znížená",N158,0)</f>
        <v>0</v>
      </c>
      <c r="BG158" s="112">
        <f>IF(U158="zákl. prenesená",N158,0)</f>
        <v>0</v>
      </c>
      <c r="BH158" s="112">
        <f>IF(U158="zníž. prenesená",N158,0)</f>
        <v>0</v>
      </c>
      <c r="BI158" s="112">
        <f>IF(U158="nulová",N158,0)</f>
        <v>0</v>
      </c>
      <c r="BJ158" s="18" t="s">
        <v>87</v>
      </c>
      <c r="BK158" s="112">
        <f>ROUND(L158*K158,2)</f>
        <v>0</v>
      </c>
      <c r="BL158" s="18" t="s">
        <v>179</v>
      </c>
      <c r="BM158" s="18" t="s">
        <v>469</v>
      </c>
    </row>
    <row r="159" spans="2:65" s="1" customFormat="1" ht="44.25" customHeight="1">
      <c r="B159" s="136"/>
      <c r="C159" s="165" t="s">
        <v>373</v>
      </c>
      <c r="D159" s="165" t="s">
        <v>175</v>
      </c>
      <c r="E159" s="166" t="s">
        <v>470</v>
      </c>
      <c r="F159" s="239" t="s">
        <v>471</v>
      </c>
      <c r="G159" s="239"/>
      <c r="H159" s="239"/>
      <c r="I159" s="239"/>
      <c r="J159" s="167" t="s">
        <v>178</v>
      </c>
      <c r="K159" s="168">
        <v>23.067</v>
      </c>
      <c r="L159" s="240">
        <v>0</v>
      </c>
      <c r="M159" s="240"/>
      <c r="N159" s="241">
        <f>ROUND(L159*K159,2)</f>
        <v>0</v>
      </c>
      <c r="O159" s="241"/>
      <c r="P159" s="241"/>
      <c r="Q159" s="241"/>
      <c r="R159" s="139"/>
      <c r="T159" s="169" t="s">
        <v>5</v>
      </c>
      <c r="U159" s="43" t="s">
        <v>42</v>
      </c>
      <c r="V159" s="35"/>
      <c r="W159" s="170">
        <f>V159*K159</f>
        <v>0</v>
      </c>
      <c r="X159" s="170">
        <v>0.12512000000000001</v>
      </c>
      <c r="Y159" s="170">
        <f>X159*K159</f>
        <v>2.8861430400000003</v>
      </c>
      <c r="Z159" s="170">
        <v>0</v>
      </c>
      <c r="AA159" s="171">
        <f>Z159*K159</f>
        <v>0</v>
      </c>
      <c r="AR159" s="18" t="s">
        <v>179</v>
      </c>
      <c r="AT159" s="18" t="s">
        <v>175</v>
      </c>
      <c r="AU159" s="18" t="s">
        <v>87</v>
      </c>
      <c r="AY159" s="18" t="s">
        <v>174</v>
      </c>
      <c r="BE159" s="112">
        <f>IF(U159="základná",N159,0)</f>
        <v>0</v>
      </c>
      <c r="BF159" s="112">
        <f>IF(U159="znížená",N159,0)</f>
        <v>0</v>
      </c>
      <c r="BG159" s="112">
        <f>IF(U159="zákl. prenesená",N159,0)</f>
        <v>0</v>
      </c>
      <c r="BH159" s="112">
        <f>IF(U159="zníž. prenesená",N159,0)</f>
        <v>0</v>
      </c>
      <c r="BI159" s="112">
        <f>IF(U159="nulová",N159,0)</f>
        <v>0</v>
      </c>
      <c r="BJ159" s="18" t="s">
        <v>87</v>
      </c>
      <c r="BK159" s="112">
        <f>ROUND(L159*K159,2)</f>
        <v>0</v>
      </c>
      <c r="BL159" s="18" t="s">
        <v>179</v>
      </c>
      <c r="BM159" s="18" t="s">
        <v>472</v>
      </c>
    </row>
    <row r="160" spans="2:65" s="10" customFormat="1" ht="29.85" customHeight="1">
      <c r="B160" s="154"/>
      <c r="C160" s="155"/>
      <c r="D160" s="164" t="s">
        <v>384</v>
      </c>
      <c r="E160" s="164"/>
      <c r="F160" s="164"/>
      <c r="G160" s="164"/>
      <c r="H160" s="164"/>
      <c r="I160" s="164"/>
      <c r="J160" s="164"/>
      <c r="K160" s="164"/>
      <c r="L160" s="164"/>
      <c r="M160" s="164"/>
      <c r="N160" s="228">
        <f>BK160</f>
        <v>0</v>
      </c>
      <c r="O160" s="229"/>
      <c r="P160" s="229"/>
      <c r="Q160" s="229"/>
      <c r="R160" s="157"/>
      <c r="T160" s="158"/>
      <c r="U160" s="155"/>
      <c r="V160" s="155"/>
      <c r="W160" s="159">
        <f>SUM(W161:W165)</f>
        <v>0</v>
      </c>
      <c r="X160" s="155"/>
      <c r="Y160" s="159">
        <f>SUM(Y161:Y165)</f>
        <v>13.584217019999999</v>
      </c>
      <c r="Z160" s="155"/>
      <c r="AA160" s="160">
        <f>SUM(AA161:AA165)</f>
        <v>0</v>
      </c>
      <c r="AR160" s="161" t="s">
        <v>82</v>
      </c>
      <c r="AT160" s="162" t="s">
        <v>74</v>
      </c>
      <c r="AU160" s="162" t="s">
        <v>82</v>
      </c>
      <c r="AY160" s="161" t="s">
        <v>174</v>
      </c>
      <c r="BK160" s="163">
        <f>SUM(BK161:BK165)</f>
        <v>0</v>
      </c>
    </row>
    <row r="161" spans="2:65" s="1" customFormat="1" ht="31.5" customHeight="1">
      <c r="B161" s="136"/>
      <c r="C161" s="165" t="s">
        <v>246</v>
      </c>
      <c r="D161" s="165" t="s">
        <v>175</v>
      </c>
      <c r="E161" s="166" t="s">
        <v>473</v>
      </c>
      <c r="F161" s="239" t="s">
        <v>474</v>
      </c>
      <c r="G161" s="239"/>
      <c r="H161" s="239"/>
      <c r="I161" s="239"/>
      <c r="J161" s="167" t="s">
        <v>388</v>
      </c>
      <c r="K161" s="168">
        <v>5.63</v>
      </c>
      <c r="L161" s="240">
        <v>0</v>
      </c>
      <c r="M161" s="240"/>
      <c r="N161" s="241">
        <f>ROUND(L161*K161,2)</f>
        <v>0</v>
      </c>
      <c r="O161" s="241"/>
      <c r="P161" s="241"/>
      <c r="Q161" s="241"/>
      <c r="R161" s="139"/>
      <c r="T161" s="169" t="s">
        <v>5</v>
      </c>
      <c r="U161" s="43" t="s">
        <v>42</v>
      </c>
      <c r="V161" s="35"/>
      <c r="W161" s="170">
        <f>V161*K161</f>
        <v>0</v>
      </c>
      <c r="X161" s="170">
        <v>2.2128800000000002</v>
      </c>
      <c r="Y161" s="170">
        <f>X161*K161</f>
        <v>12.4585144</v>
      </c>
      <c r="Z161" s="170">
        <v>0</v>
      </c>
      <c r="AA161" s="171">
        <f>Z161*K161</f>
        <v>0</v>
      </c>
      <c r="AR161" s="18" t="s">
        <v>179</v>
      </c>
      <c r="AT161" s="18" t="s">
        <v>175</v>
      </c>
      <c r="AU161" s="18" t="s">
        <v>87</v>
      </c>
      <c r="AY161" s="18" t="s">
        <v>174</v>
      </c>
      <c r="BE161" s="112">
        <f>IF(U161="základná",N161,0)</f>
        <v>0</v>
      </c>
      <c r="BF161" s="112">
        <f>IF(U161="znížená",N161,0)</f>
        <v>0</v>
      </c>
      <c r="BG161" s="112">
        <f>IF(U161="zákl. prenesená",N161,0)</f>
        <v>0</v>
      </c>
      <c r="BH161" s="112">
        <f>IF(U161="zníž. prenesená",N161,0)</f>
        <v>0</v>
      </c>
      <c r="BI161" s="112">
        <f>IF(U161="nulová",N161,0)</f>
        <v>0</v>
      </c>
      <c r="BJ161" s="18" t="s">
        <v>87</v>
      </c>
      <c r="BK161" s="112">
        <f>ROUND(L161*K161,2)</f>
        <v>0</v>
      </c>
      <c r="BL161" s="18" t="s">
        <v>179</v>
      </c>
      <c r="BM161" s="18" t="s">
        <v>475</v>
      </c>
    </row>
    <row r="162" spans="2:65" s="1" customFormat="1" ht="31.5" customHeight="1">
      <c r="B162" s="136"/>
      <c r="C162" s="165" t="s">
        <v>250</v>
      </c>
      <c r="D162" s="165" t="s">
        <v>175</v>
      </c>
      <c r="E162" s="166" t="s">
        <v>476</v>
      </c>
      <c r="F162" s="239" t="s">
        <v>477</v>
      </c>
      <c r="G162" s="239"/>
      <c r="H162" s="239"/>
      <c r="I162" s="239"/>
      <c r="J162" s="167" t="s">
        <v>178</v>
      </c>
      <c r="K162" s="168">
        <v>39.887</v>
      </c>
      <c r="L162" s="240">
        <v>0</v>
      </c>
      <c r="M162" s="240"/>
      <c r="N162" s="241">
        <f>ROUND(L162*K162,2)</f>
        <v>0</v>
      </c>
      <c r="O162" s="241"/>
      <c r="P162" s="241"/>
      <c r="Q162" s="241"/>
      <c r="R162" s="139"/>
      <c r="T162" s="169" t="s">
        <v>5</v>
      </c>
      <c r="U162" s="43" t="s">
        <v>42</v>
      </c>
      <c r="V162" s="35"/>
      <c r="W162" s="170">
        <f>V162*K162</f>
        <v>0</v>
      </c>
      <c r="X162" s="170">
        <v>3.4099999999999998E-3</v>
      </c>
      <c r="Y162" s="170">
        <f>X162*K162</f>
        <v>0.13601467</v>
      </c>
      <c r="Z162" s="170">
        <v>0</v>
      </c>
      <c r="AA162" s="171">
        <f>Z162*K162</f>
        <v>0</v>
      </c>
      <c r="AR162" s="18" t="s">
        <v>179</v>
      </c>
      <c r="AT162" s="18" t="s">
        <v>175</v>
      </c>
      <c r="AU162" s="18" t="s">
        <v>87</v>
      </c>
      <c r="AY162" s="18" t="s">
        <v>174</v>
      </c>
      <c r="BE162" s="112">
        <f>IF(U162="základná",N162,0)</f>
        <v>0</v>
      </c>
      <c r="BF162" s="112">
        <f>IF(U162="znížená",N162,0)</f>
        <v>0</v>
      </c>
      <c r="BG162" s="112">
        <f>IF(U162="zákl. prenesená",N162,0)</f>
        <v>0</v>
      </c>
      <c r="BH162" s="112">
        <f>IF(U162="zníž. prenesená",N162,0)</f>
        <v>0</v>
      </c>
      <c r="BI162" s="112">
        <f>IF(U162="nulová",N162,0)</f>
        <v>0</v>
      </c>
      <c r="BJ162" s="18" t="s">
        <v>87</v>
      </c>
      <c r="BK162" s="112">
        <f>ROUND(L162*K162,2)</f>
        <v>0</v>
      </c>
      <c r="BL162" s="18" t="s">
        <v>179</v>
      </c>
      <c r="BM162" s="18" t="s">
        <v>478</v>
      </c>
    </row>
    <row r="163" spans="2:65" s="1" customFormat="1" ht="31.5" customHeight="1">
      <c r="B163" s="136"/>
      <c r="C163" s="165" t="s">
        <v>10</v>
      </c>
      <c r="D163" s="165" t="s">
        <v>175</v>
      </c>
      <c r="E163" s="166" t="s">
        <v>479</v>
      </c>
      <c r="F163" s="239" t="s">
        <v>480</v>
      </c>
      <c r="G163" s="239"/>
      <c r="H163" s="239"/>
      <c r="I163" s="239"/>
      <c r="J163" s="167" t="s">
        <v>223</v>
      </c>
      <c r="K163" s="168">
        <v>0.95</v>
      </c>
      <c r="L163" s="240">
        <v>0</v>
      </c>
      <c r="M163" s="240"/>
      <c r="N163" s="241">
        <f>ROUND(L163*K163,2)</f>
        <v>0</v>
      </c>
      <c r="O163" s="241"/>
      <c r="P163" s="241"/>
      <c r="Q163" s="241"/>
      <c r="R163" s="139"/>
      <c r="T163" s="169" t="s">
        <v>5</v>
      </c>
      <c r="U163" s="43" t="s">
        <v>42</v>
      </c>
      <c r="V163" s="35"/>
      <c r="W163" s="170">
        <f>V163*K163</f>
        <v>0</v>
      </c>
      <c r="X163" s="170">
        <v>1.01684</v>
      </c>
      <c r="Y163" s="170">
        <f>X163*K163</f>
        <v>0.96599799999999991</v>
      </c>
      <c r="Z163" s="170">
        <v>0</v>
      </c>
      <c r="AA163" s="171">
        <f>Z163*K163</f>
        <v>0</v>
      </c>
      <c r="AR163" s="18" t="s">
        <v>179</v>
      </c>
      <c r="AT163" s="18" t="s">
        <v>175</v>
      </c>
      <c r="AU163" s="18" t="s">
        <v>87</v>
      </c>
      <c r="AY163" s="18" t="s">
        <v>174</v>
      </c>
      <c r="BE163" s="112">
        <f>IF(U163="základná",N163,0)</f>
        <v>0</v>
      </c>
      <c r="BF163" s="112">
        <f>IF(U163="znížená",N163,0)</f>
        <v>0</v>
      </c>
      <c r="BG163" s="112">
        <f>IF(U163="zákl. prenesená",N163,0)</f>
        <v>0</v>
      </c>
      <c r="BH163" s="112">
        <f>IF(U163="zníž. prenesená",N163,0)</f>
        <v>0</v>
      </c>
      <c r="BI163" s="112">
        <f>IF(U163="nulová",N163,0)</f>
        <v>0</v>
      </c>
      <c r="BJ163" s="18" t="s">
        <v>87</v>
      </c>
      <c r="BK163" s="112">
        <f>ROUND(L163*K163,2)</f>
        <v>0</v>
      </c>
      <c r="BL163" s="18" t="s">
        <v>179</v>
      </c>
      <c r="BM163" s="18" t="s">
        <v>481</v>
      </c>
    </row>
    <row r="164" spans="2:65" s="1" customFormat="1" ht="44.25" customHeight="1">
      <c r="B164" s="136"/>
      <c r="C164" s="165" t="s">
        <v>257</v>
      </c>
      <c r="D164" s="165" t="s">
        <v>175</v>
      </c>
      <c r="E164" s="166" t="s">
        <v>482</v>
      </c>
      <c r="F164" s="239" t="s">
        <v>483</v>
      </c>
      <c r="G164" s="239"/>
      <c r="H164" s="239"/>
      <c r="I164" s="239"/>
      <c r="J164" s="167" t="s">
        <v>178</v>
      </c>
      <c r="K164" s="168">
        <v>13.733000000000001</v>
      </c>
      <c r="L164" s="240">
        <v>0</v>
      </c>
      <c r="M164" s="240"/>
      <c r="N164" s="241">
        <f>ROUND(L164*K164,2)</f>
        <v>0</v>
      </c>
      <c r="O164" s="241"/>
      <c r="P164" s="241"/>
      <c r="Q164" s="241"/>
      <c r="R164" s="139"/>
      <c r="T164" s="169" t="s">
        <v>5</v>
      </c>
      <c r="U164" s="43" t="s">
        <v>42</v>
      </c>
      <c r="V164" s="35"/>
      <c r="W164" s="170">
        <f>V164*K164</f>
        <v>0</v>
      </c>
      <c r="X164" s="170">
        <v>1.4999999999999999E-4</v>
      </c>
      <c r="Y164" s="170">
        <f>X164*K164</f>
        <v>2.0599500000000001E-3</v>
      </c>
      <c r="Z164" s="170">
        <v>0</v>
      </c>
      <c r="AA164" s="171">
        <f>Z164*K164</f>
        <v>0</v>
      </c>
      <c r="AR164" s="18" t="s">
        <v>179</v>
      </c>
      <c r="AT164" s="18" t="s">
        <v>175</v>
      </c>
      <c r="AU164" s="18" t="s">
        <v>87</v>
      </c>
      <c r="AY164" s="18" t="s">
        <v>174</v>
      </c>
      <c r="BE164" s="112">
        <f>IF(U164="základná",N164,0)</f>
        <v>0</v>
      </c>
      <c r="BF164" s="112">
        <f>IF(U164="znížená",N164,0)</f>
        <v>0</v>
      </c>
      <c r="BG164" s="112">
        <f>IF(U164="zákl. prenesená",N164,0)</f>
        <v>0</v>
      </c>
      <c r="BH164" s="112">
        <f>IF(U164="zníž. prenesená",N164,0)</f>
        <v>0</v>
      </c>
      <c r="BI164" s="112">
        <f>IF(U164="nulová",N164,0)</f>
        <v>0</v>
      </c>
      <c r="BJ164" s="18" t="s">
        <v>87</v>
      </c>
      <c r="BK164" s="112">
        <f>ROUND(L164*K164,2)</f>
        <v>0</v>
      </c>
      <c r="BL164" s="18" t="s">
        <v>179</v>
      </c>
      <c r="BM164" s="18" t="s">
        <v>484</v>
      </c>
    </row>
    <row r="165" spans="2:65" s="1" customFormat="1" ht="31.5" customHeight="1">
      <c r="B165" s="136"/>
      <c r="C165" s="172" t="s">
        <v>261</v>
      </c>
      <c r="D165" s="172" t="s">
        <v>278</v>
      </c>
      <c r="E165" s="173" t="s">
        <v>485</v>
      </c>
      <c r="F165" s="242" t="s">
        <v>486</v>
      </c>
      <c r="G165" s="242"/>
      <c r="H165" s="242"/>
      <c r="I165" s="242"/>
      <c r="J165" s="174" t="s">
        <v>178</v>
      </c>
      <c r="K165" s="175">
        <v>14.42</v>
      </c>
      <c r="L165" s="243">
        <v>0</v>
      </c>
      <c r="M165" s="243"/>
      <c r="N165" s="244">
        <f>ROUND(L165*K165,2)</f>
        <v>0</v>
      </c>
      <c r="O165" s="241"/>
      <c r="P165" s="241"/>
      <c r="Q165" s="241"/>
      <c r="R165" s="139"/>
      <c r="T165" s="169" t="s">
        <v>5</v>
      </c>
      <c r="U165" s="43" t="s">
        <v>42</v>
      </c>
      <c r="V165" s="35"/>
      <c r="W165" s="170">
        <f>V165*K165</f>
        <v>0</v>
      </c>
      <c r="X165" s="170">
        <v>1.5E-3</v>
      </c>
      <c r="Y165" s="170">
        <f>X165*K165</f>
        <v>2.163E-2</v>
      </c>
      <c r="Z165" s="170">
        <v>0</v>
      </c>
      <c r="AA165" s="171">
        <f>Z165*K165</f>
        <v>0</v>
      </c>
      <c r="AR165" s="18" t="s">
        <v>204</v>
      </c>
      <c r="AT165" s="18" t="s">
        <v>278</v>
      </c>
      <c r="AU165" s="18" t="s">
        <v>87</v>
      </c>
      <c r="AY165" s="18" t="s">
        <v>174</v>
      </c>
      <c r="BE165" s="112">
        <f>IF(U165="základná",N165,0)</f>
        <v>0</v>
      </c>
      <c r="BF165" s="112">
        <f>IF(U165="znížená",N165,0)</f>
        <v>0</v>
      </c>
      <c r="BG165" s="112">
        <f>IF(U165="zákl. prenesená",N165,0)</f>
        <v>0</v>
      </c>
      <c r="BH165" s="112">
        <f>IF(U165="zníž. prenesená",N165,0)</f>
        <v>0</v>
      </c>
      <c r="BI165" s="112">
        <f>IF(U165="nulová",N165,0)</f>
        <v>0</v>
      </c>
      <c r="BJ165" s="18" t="s">
        <v>87</v>
      </c>
      <c r="BK165" s="112">
        <f>ROUND(L165*K165,2)</f>
        <v>0</v>
      </c>
      <c r="BL165" s="18" t="s">
        <v>179</v>
      </c>
      <c r="BM165" s="18" t="s">
        <v>487</v>
      </c>
    </row>
    <row r="166" spans="2:65" s="10" customFormat="1" ht="29.85" customHeight="1">
      <c r="B166" s="154"/>
      <c r="C166" s="155"/>
      <c r="D166" s="164" t="s">
        <v>142</v>
      </c>
      <c r="E166" s="164"/>
      <c r="F166" s="164"/>
      <c r="G166" s="164"/>
      <c r="H166" s="164"/>
      <c r="I166" s="164"/>
      <c r="J166" s="164"/>
      <c r="K166" s="164"/>
      <c r="L166" s="164"/>
      <c r="M166" s="164"/>
      <c r="N166" s="228">
        <f>BK166</f>
        <v>0</v>
      </c>
      <c r="O166" s="229"/>
      <c r="P166" s="229"/>
      <c r="Q166" s="229"/>
      <c r="R166" s="157"/>
      <c r="T166" s="158"/>
      <c r="U166" s="155"/>
      <c r="V166" s="155"/>
      <c r="W166" s="159">
        <f>SUM(W167:W174)</f>
        <v>0</v>
      </c>
      <c r="X166" s="155"/>
      <c r="Y166" s="159">
        <f>SUM(Y167:Y174)</f>
        <v>14.5600697</v>
      </c>
      <c r="Z166" s="155"/>
      <c r="AA166" s="160">
        <f>SUM(AA167:AA174)</f>
        <v>0</v>
      </c>
      <c r="AR166" s="161" t="s">
        <v>82</v>
      </c>
      <c r="AT166" s="162" t="s">
        <v>74</v>
      </c>
      <c r="AU166" s="162" t="s">
        <v>82</v>
      </c>
      <c r="AY166" s="161" t="s">
        <v>174</v>
      </c>
      <c r="BK166" s="163">
        <f>SUM(BK167:BK174)</f>
        <v>0</v>
      </c>
    </row>
    <row r="167" spans="2:65" s="1" customFormat="1" ht="31.5" customHeight="1">
      <c r="B167" s="136"/>
      <c r="C167" s="165" t="s">
        <v>488</v>
      </c>
      <c r="D167" s="165" t="s">
        <v>175</v>
      </c>
      <c r="E167" s="166" t="s">
        <v>489</v>
      </c>
      <c r="F167" s="239" t="s">
        <v>490</v>
      </c>
      <c r="G167" s="239"/>
      <c r="H167" s="239"/>
      <c r="I167" s="239"/>
      <c r="J167" s="167" t="s">
        <v>178</v>
      </c>
      <c r="K167" s="168">
        <v>590.35699999999997</v>
      </c>
      <c r="L167" s="240">
        <v>0</v>
      </c>
      <c r="M167" s="240"/>
      <c r="N167" s="241">
        <f t="shared" ref="N167:N174" si="15">ROUND(L167*K167,2)</f>
        <v>0</v>
      </c>
      <c r="O167" s="241"/>
      <c r="P167" s="241"/>
      <c r="Q167" s="241"/>
      <c r="R167" s="139"/>
      <c r="T167" s="169" t="s">
        <v>5</v>
      </c>
      <c r="U167" s="43" t="s">
        <v>42</v>
      </c>
      <c r="V167" s="35"/>
      <c r="W167" s="170">
        <f t="shared" ref="W167:W174" si="16">V167*K167</f>
        <v>0</v>
      </c>
      <c r="X167" s="170">
        <v>1E-4</v>
      </c>
      <c r="Y167" s="170">
        <f t="shared" ref="Y167:Y174" si="17">X167*K167</f>
        <v>5.9035699999999997E-2</v>
      </c>
      <c r="Z167" s="170">
        <v>0</v>
      </c>
      <c r="AA167" s="171">
        <f t="shared" ref="AA167:AA174" si="18">Z167*K167</f>
        <v>0</v>
      </c>
      <c r="AR167" s="18" t="s">
        <v>179</v>
      </c>
      <c r="AT167" s="18" t="s">
        <v>175</v>
      </c>
      <c r="AU167" s="18" t="s">
        <v>87</v>
      </c>
      <c r="AY167" s="18" t="s">
        <v>174</v>
      </c>
      <c r="BE167" s="112">
        <f t="shared" ref="BE167:BE174" si="19">IF(U167="základná",N167,0)</f>
        <v>0</v>
      </c>
      <c r="BF167" s="112">
        <f t="shared" ref="BF167:BF174" si="20">IF(U167="znížená",N167,0)</f>
        <v>0</v>
      </c>
      <c r="BG167" s="112">
        <f t="shared" ref="BG167:BG174" si="21">IF(U167="zákl. prenesená",N167,0)</f>
        <v>0</v>
      </c>
      <c r="BH167" s="112">
        <f t="shared" ref="BH167:BH174" si="22">IF(U167="zníž. prenesená",N167,0)</f>
        <v>0</v>
      </c>
      <c r="BI167" s="112">
        <f t="shared" ref="BI167:BI174" si="23">IF(U167="nulová",N167,0)</f>
        <v>0</v>
      </c>
      <c r="BJ167" s="18" t="s">
        <v>87</v>
      </c>
      <c r="BK167" s="112">
        <f t="shared" ref="BK167:BK174" si="24">ROUND(L167*K167,2)</f>
        <v>0</v>
      </c>
      <c r="BL167" s="18" t="s">
        <v>179</v>
      </c>
      <c r="BM167" s="18" t="s">
        <v>491</v>
      </c>
    </row>
    <row r="168" spans="2:65" s="1" customFormat="1" ht="31.5" customHeight="1">
      <c r="B168" s="136"/>
      <c r="C168" s="165" t="s">
        <v>365</v>
      </c>
      <c r="D168" s="165" t="s">
        <v>175</v>
      </c>
      <c r="E168" s="166" t="s">
        <v>492</v>
      </c>
      <c r="F168" s="239" t="s">
        <v>493</v>
      </c>
      <c r="G168" s="239"/>
      <c r="H168" s="239"/>
      <c r="I168" s="239"/>
      <c r="J168" s="167" t="s">
        <v>178</v>
      </c>
      <c r="K168" s="168">
        <v>534</v>
      </c>
      <c r="L168" s="240">
        <v>0</v>
      </c>
      <c r="M168" s="240"/>
      <c r="N168" s="241">
        <f t="shared" si="15"/>
        <v>0</v>
      </c>
      <c r="O168" s="241"/>
      <c r="P168" s="241"/>
      <c r="Q168" s="241"/>
      <c r="R168" s="139"/>
      <c r="T168" s="169" t="s">
        <v>5</v>
      </c>
      <c r="U168" s="43" t="s">
        <v>42</v>
      </c>
      <c r="V168" s="35"/>
      <c r="W168" s="170">
        <f t="shared" si="16"/>
        <v>0</v>
      </c>
      <c r="X168" s="170">
        <v>8.3999999999999995E-3</v>
      </c>
      <c r="Y168" s="170">
        <f t="shared" si="17"/>
        <v>4.4855999999999998</v>
      </c>
      <c r="Z168" s="170">
        <v>0</v>
      </c>
      <c r="AA168" s="171">
        <f t="shared" si="18"/>
        <v>0</v>
      </c>
      <c r="AR168" s="18" t="s">
        <v>179</v>
      </c>
      <c r="AT168" s="18" t="s">
        <v>175</v>
      </c>
      <c r="AU168" s="18" t="s">
        <v>87</v>
      </c>
      <c r="AY168" s="18" t="s">
        <v>174</v>
      </c>
      <c r="BE168" s="112">
        <f t="shared" si="19"/>
        <v>0</v>
      </c>
      <c r="BF168" s="112">
        <f t="shared" si="20"/>
        <v>0</v>
      </c>
      <c r="BG168" s="112">
        <f t="shared" si="21"/>
        <v>0</v>
      </c>
      <c r="BH168" s="112">
        <f t="shared" si="22"/>
        <v>0</v>
      </c>
      <c r="BI168" s="112">
        <f t="shared" si="23"/>
        <v>0</v>
      </c>
      <c r="BJ168" s="18" t="s">
        <v>87</v>
      </c>
      <c r="BK168" s="112">
        <f t="shared" si="24"/>
        <v>0</v>
      </c>
      <c r="BL168" s="18" t="s">
        <v>179</v>
      </c>
      <c r="BM168" s="18" t="s">
        <v>494</v>
      </c>
    </row>
    <row r="169" spans="2:65" s="1" customFormat="1" ht="31.5" customHeight="1">
      <c r="B169" s="136"/>
      <c r="C169" s="165" t="s">
        <v>273</v>
      </c>
      <c r="D169" s="165" t="s">
        <v>175</v>
      </c>
      <c r="E169" s="166" t="s">
        <v>176</v>
      </c>
      <c r="F169" s="239" t="s">
        <v>177</v>
      </c>
      <c r="G169" s="239"/>
      <c r="H169" s="239"/>
      <c r="I169" s="239"/>
      <c r="J169" s="167" t="s">
        <v>178</v>
      </c>
      <c r="K169" s="168">
        <v>159.5</v>
      </c>
      <c r="L169" s="240">
        <v>0</v>
      </c>
      <c r="M169" s="240"/>
      <c r="N169" s="241">
        <f t="shared" si="15"/>
        <v>0</v>
      </c>
      <c r="O169" s="241"/>
      <c r="P169" s="241"/>
      <c r="Q169" s="241"/>
      <c r="R169" s="139"/>
      <c r="T169" s="169" t="s">
        <v>5</v>
      </c>
      <c r="U169" s="43" t="s">
        <v>42</v>
      </c>
      <c r="V169" s="35"/>
      <c r="W169" s="170">
        <f t="shared" si="16"/>
        <v>0</v>
      </c>
      <c r="X169" s="170">
        <v>2.1000000000000001E-4</v>
      </c>
      <c r="Y169" s="170">
        <f t="shared" si="17"/>
        <v>3.3495000000000004E-2</v>
      </c>
      <c r="Z169" s="170">
        <v>0</v>
      </c>
      <c r="AA169" s="171">
        <f t="shared" si="18"/>
        <v>0</v>
      </c>
      <c r="AR169" s="18" t="s">
        <v>179</v>
      </c>
      <c r="AT169" s="18" t="s">
        <v>175</v>
      </c>
      <c r="AU169" s="18" t="s">
        <v>87</v>
      </c>
      <c r="AY169" s="18" t="s">
        <v>174</v>
      </c>
      <c r="BE169" s="112">
        <f t="shared" si="19"/>
        <v>0</v>
      </c>
      <c r="BF169" s="112">
        <f t="shared" si="20"/>
        <v>0</v>
      </c>
      <c r="BG169" s="112">
        <f t="shared" si="21"/>
        <v>0</v>
      </c>
      <c r="BH169" s="112">
        <f t="shared" si="22"/>
        <v>0</v>
      </c>
      <c r="BI169" s="112">
        <f t="shared" si="23"/>
        <v>0</v>
      </c>
      <c r="BJ169" s="18" t="s">
        <v>87</v>
      </c>
      <c r="BK169" s="112">
        <f t="shared" si="24"/>
        <v>0</v>
      </c>
      <c r="BL169" s="18" t="s">
        <v>179</v>
      </c>
      <c r="BM169" s="18" t="s">
        <v>495</v>
      </c>
    </row>
    <row r="170" spans="2:65" s="1" customFormat="1" ht="44.25" customHeight="1">
      <c r="B170" s="136"/>
      <c r="C170" s="165" t="s">
        <v>496</v>
      </c>
      <c r="D170" s="165" t="s">
        <v>175</v>
      </c>
      <c r="E170" s="166" t="s">
        <v>497</v>
      </c>
      <c r="F170" s="239" t="s">
        <v>498</v>
      </c>
      <c r="G170" s="239"/>
      <c r="H170" s="239"/>
      <c r="I170" s="239"/>
      <c r="J170" s="167" t="s">
        <v>178</v>
      </c>
      <c r="K170" s="168">
        <v>159.5</v>
      </c>
      <c r="L170" s="240">
        <v>0</v>
      </c>
      <c r="M170" s="240"/>
      <c r="N170" s="241">
        <f t="shared" si="15"/>
        <v>0</v>
      </c>
      <c r="O170" s="241"/>
      <c r="P170" s="241"/>
      <c r="Q170" s="241"/>
      <c r="R170" s="139"/>
      <c r="T170" s="169" t="s">
        <v>5</v>
      </c>
      <c r="U170" s="43" t="s">
        <v>42</v>
      </c>
      <c r="V170" s="35"/>
      <c r="W170" s="170">
        <f t="shared" si="16"/>
        <v>0</v>
      </c>
      <c r="X170" s="170">
        <v>1.7899999999999999E-3</v>
      </c>
      <c r="Y170" s="170">
        <f t="shared" si="17"/>
        <v>0.28550500000000001</v>
      </c>
      <c r="Z170" s="170">
        <v>0</v>
      </c>
      <c r="AA170" s="171">
        <f t="shared" si="18"/>
        <v>0</v>
      </c>
      <c r="AR170" s="18" t="s">
        <v>179</v>
      </c>
      <c r="AT170" s="18" t="s">
        <v>175</v>
      </c>
      <c r="AU170" s="18" t="s">
        <v>87</v>
      </c>
      <c r="AY170" s="18" t="s">
        <v>174</v>
      </c>
      <c r="BE170" s="112">
        <f t="shared" si="19"/>
        <v>0</v>
      </c>
      <c r="BF170" s="112">
        <f t="shared" si="20"/>
        <v>0</v>
      </c>
      <c r="BG170" s="112">
        <f t="shared" si="21"/>
        <v>0</v>
      </c>
      <c r="BH170" s="112">
        <f t="shared" si="22"/>
        <v>0</v>
      </c>
      <c r="BI170" s="112">
        <f t="shared" si="23"/>
        <v>0</v>
      </c>
      <c r="BJ170" s="18" t="s">
        <v>87</v>
      </c>
      <c r="BK170" s="112">
        <f t="shared" si="24"/>
        <v>0</v>
      </c>
      <c r="BL170" s="18" t="s">
        <v>179</v>
      </c>
      <c r="BM170" s="18" t="s">
        <v>499</v>
      </c>
    </row>
    <row r="171" spans="2:65" s="1" customFormat="1" ht="31.5" customHeight="1">
      <c r="B171" s="136"/>
      <c r="C171" s="165" t="s">
        <v>377</v>
      </c>
      <c r="D171" s="165" t="s">
        <v>175</v>
      </c>
      <c r="E171" s="166" t="s">
        <v>500</v>
      </c>
      <c r="F171" s="239" t="s">
        <v>501</v>
      </c>
      <c r="G171" s="239"/>
      <c r="H171" s="239"/>
      <c r="I171" s="239"/>
      <c r="J171" s="167" t="s">
        <v>178</v>
      </c>
      <c r="K171" s="168">
        <v>23.5</v>
      </c>
      <c r="L171" s="240">
        <v>0</v>
      </c>
      <c r="M171" s="240"/>
      <c r="N171" s="241">
        <f t="shared" si="15"/>
        <v>0</v>
      </c>
      <c r="O171" s="241"/>
      <c r="P171" s="241"/>
      <c r="Q171" s="241"/>
      <c r="R171" s="139"/>
      <c r="T171" s="169" t="s">
        <v>5</v>
      </c>
      <c r="U171" s="43" t="s">
        <v>42</v>
      </c>
      <c r="V171" s="35"/>
      <c r="W171" s="170">
        <f t="shared" si="16"/>
        <v>0</v>
      </c>
      <c r="X171" s="170">
        <v>2.8300000000000001E-3</v>
      </c>
      <c r="Y171" s="170">
        <f t="shared" si="17"/>
        <v>6.6504999999999995E-2</v>
      </c>
      <c r="Z171" s="170">
        <v>0</v>
      </c>
      <c r="AA171" s="171">
        <f t="shared" si="18"/>
        <v>0</v>
      </c>
      <c r="AR171" s="18" t="s">
        <v>179</v>
      </c>
      <c r="AT171" s="18" t="s">
        <v>175</v>
      </c>
      <c r="AU171" s="18" t="s">
        <v>87</v>
      </c>
      <c r="AY171" s="18" t="s">
        <v>174</v>
      </c>
      <c r="BE171" s="112">
        <f t="shared" si="19"/>
        <v>0</v>
      </c>
      <c r="BF171" s="112">
        <f t="shared" si="20"/>
        <v>0</v>
      </c>
      <c r="BG171" s="112">
        <f t="shared" si="21"/>
        <v>0</v>
      </c>
      <c r="BH171" s="112">
        <f t="shared" si="22"/>
        <v>0</v>
      </c>
      <c r="BI171" s="112">
        <f t="shared" si="23"/>
        <v>0</v>
      </c>
      <c r="BJ171" s="18" t="s">
        <v>87</v>
      </c>
      <c r="BK171" s="112">
        <f t="shared" si="24"/>
        <v>0</v>
      </c>
      <c r="BL171" s="18" t="s">
        <v>179</v>
      </c>
      <c r="BM171" s="18" t="s">
        <v>502</v>
      </c>
    </row>
    <row r="172" spans="2:65" s="1" customFormat="1" ht="44.25" customHeight="1">
      <c r="B172" s="136"/>
      <c r="C172" s="165" t="s">
        <v>503</v>
      </c>
      <c r="D172" s="165" t="s">
        <v>175</v>
      </c>
      <c r="E172" s="166" t="s">
        <v>504</v>
      </c>
      <c r="F172" s="239" t="s">
        <v>505</v>
      </c>
      <c r="G172" s="239"/>
      <c r="H172" s="239"/>
      <c r="I172" s="239"/>
      <c r="J172" s="167" t="s">
        <v>178</v>
      </c>
      <c r="K172" s="168">
        <v>55.8</v>
      </c>
      <c r="L172" s="240">
        <v>0</v>
      </c>
      <c r="M172" s="240"/>
      <c r="N172" s="241">
        <f t="shared" si="15"/>
        <v>0</v>
      </c>
      <c r="O172" s="241"/>
      <c r="P172" s="241"/>
      <c r="Q172" s="241"/>
      <c r="R172" s="139"/>
      <c r="T172" s="169" t="s">
        <v>5</v>
      </c>
      <c r="U172" s="43" t="s">
        <v>42</v>
      </c>
      <c r="V172" s="35"/>
      <c r="W172" s="170">
        <f t="shared" si="16"/>
        <v>0</v>
      </c>
      <c r="X172" s="170">
        <v>1.1780000000000001E-2</v>
      </c>
      <c r="Y172" s="170">
        <f t="shared" si="17"/>
        <v>0.65732400000000002</v>
      </c>
      <c r="Z172" s="170">
        <v>0</v>
      </c>
      <c r="AA172" s="171">
        <f t="shared" si="18"/>
        <v>0</v>
      </c>
      <c r="AR172" s="18" t="s">
        <v>179</v>
      </c>
      <c r="AT172" s="18" t="s">
        <v>175</v>
      </c>
      <c r="AU172" s="18" t="s">
        <v>87</v>
      </c>
      <c r="AY172" s="18" t="s">
        <v>174</v>
      </c>
      <c r="BE172" s="112">
        <f t="shared" si="19"/>
        <v>0</v>
      </c>
      <c r="BF172" s="112">
        <f t="shared" si="20"/>
        <v>0</v>
      </c>
      <c r="BG172" s="112">
        <f t="shared" si="21"/>
        <v>0</v>
      </c>
      <c r="BH172" s="112">
        <f t="shared" si="22"/>
        <v>0</v>
      </c>
      <c r="BI172" s="112">
        <f t="shared" si="23"/>
        <v>0</v>
      </c>
      <c r="BJ172" s="18" t="s">
        <v>87</v>
      </c>
      <c r="BK172" s="112">
        <f t="shared" si="24"/>
        <v>0</v>
      </c>
      <c r="BL172" s="18" t="s">
        <v>179</v>
      </c>
      <c r="BM172" s="18" t="s">
        <v>506</v>
      </c>
    </row>
    <row r="173" spans="2:65" s="1" customFormat="1" ht="31.5" customHeight="1">
      <c r="B173" s="136"/>
      <c r="C173" s="165" t="s">
        <v>507</v>
      </c>
      <c r="D173" s="165" t="s">
        <v>175</v>
      </c>
      <c r="E173" s="166" t="s">
        <v>508</v>
      </c>
      <c r="F173" s="239" t="s">
        <v>509</v>
      </c>
      <c r="G173" s="239"/>
      <c r="H173" s="239"/>
      <c r="I173" s="239"/>
      <c r="J173" s="167" t="s">
        <v>178</v>
      </c>
      <c r="K173" s="168">
        <v>136</v>
      </c>
      <c r="L173" s="240">
        <v>0</v>
      </c>
      <c r="M173" s="240"/>
      <c r="N173" s="241">
        <f t="shared" si="15"/>
        <v>0</v>
      </c>
      <c r="O173" s="241"/>
      <c r="P173" s="241"/>
      <c r="Q173" s="241"/>
      <c r="R173" s="139"/>
      <c r="T173" s="169" t="s">
        <v>5</v>
      </c>
      <c r="U173" s="43" t="s">
        <v>42</v>
      </c>
      <c r="V173" s="35"/>
      <c r="W173" s="170">
        <f t="shared" si="16"/>
        <v>0</v>
      </c>
      <c r="X173" s="170">
        <v>1.371E-2</v>
      </c>
      <c r="Y173" s="170">
        <f t="shared" si="17"/>
        <v>1.86456</v>
      </c>
      <c r="Z173" s="170">
        <v>0</v>
      </c>
      <c r="AA173" s="171">
        <f t="shared" si="18"/>
        <v>0</v>
      </c>
      <c r="AR173" s="18" t="s">
        <v>179</v>
      </c>
      <c r="AT173" s="18" t="s">
        <v>175</v>
      </c>
      <c r="AU173" s="18" t="s">
        <v>87</v>
      </c>
      <c r="AY173" s="18" t="s">
        <v>174</v>
      </c>
      <c r="BE173" s="112">
        <f t="shared" si="19"/>
        <v>0</v>
      </c>
      <c r="BF173" s="112">
        <f t="shared" si="20"/>
        <v>0</v>
      </c>
      <c r="BG173" s="112">
        <f t="shared" si="21"/>
        <v>0</v>
      </c>
      <c r="BH173" s="112">
        <f t="shared" si="22"/>
        <v>0</v>
      </c>
      <c r="BI173" s="112">
        <f t="shared" si="23"/>
        <v>0</v>
      </c>
      <c r="BJ173" s="18" t="s">
        <v>87</v>
      </c>
      <c r="BK173" s="112">
        <f t="shared" si="24"/>
        <v>0</v>
      </c>
      <c r="BL173" s="18" t="s">
        <v>179</v>
      </c>
      <c r="BM173" s="18" t="s">
        <v>510</v>
      </c>
    </row>
    <row r="174" spans="2:65" s="1" customFormat="1" ht="31.5" customHeight="1">
      <c r="B174" s="136"/>
      <c r="C174" s="165" t="s">
        <v>511</v>
      </c>
      <c r="D174" s="165" t="s">
        <v>175</v>
      </c>
      <c r="E174" s="166" t="s">
        <v>512</v>
      </c>
      <c r="F174" s="239" t="s">
        <v>513</v>
      </c>
      <c r="G174" s="239"/>
      <c r="H174" s="239"/>
      <c r="I174" s="239"/>
      <c r="J174" s="167" t="s">
        <v>178</v>
      </c>
      <c r="K174" s="168">
        <v>95.41</v>
      </c>
      <c r="L174" s="240">
        <v>0</v>
      </c>
      <c r="M174" s="240"/>
      <c r="N174" s="241">
        <f t="shared" si="15"/>
        <v>0</v>
      </c>
      <c r="O174" s="241"/>
      <c r="P174" s="241"/>
      <c r="Q174" s="241"/>
      <c r="R174" s="139"/>
      <c r="T174" s="169" t="s">
        <v>5</v>
      </c>
      <c r="U174" s="43" t="s">
        <v>42</v>
      </c>
      <c r="V174" s="35"/>
      <c r="W174" s="170">
        <f t="shared" si="16"/>
        <v>0</v>
      </c>
      <c r="X174" s="170">
        <v>7.4499999999999997E-2</v>
      </c>
      <c r="Y174" s="170">
        <f t="shared" si="17"/>
        <v>7.1080449999999997</v>
      </c>
      <c r="Z174" s="170">
        <v>0</v>
      </c>
      <c r="AA174" s="171">
        <f t="shared" si="18"/>
        <v>0</v>
      </c>
      <c r="AR174" s="18" t="s">
        <v>179</v>
      </c>
      <c r="AT174" s="18" t="s">
        <v>175</v>
      </c>
      <c r="AU174" s="18" t="s">
        <v>87</v>
      </c>
      <c r="AY174" s="18" t="s">
        <v>174</v>
      </c>
      <c r="BE174" s="112">
        <f t="shared" si="19"/>
        <v>0</v>
      </c>
      <c r="BF174" s="112">
        <f t="shared" si="20"/>
        <v>0</v>
      </c>
      <c r="BG174" s="112">
        <f t="shared" si="21"/>
        <v>0</v>
      </c>
      <c r="BH174" s="112">
        <f t="shared" si="22"/>
        <v>0</v>
      </c>
      <c r="BI174" s="112">
        <f t="shared" si="23"/>
        <v>0</v>
      </c>
      <c r="BJ174" s="18" t="s">
        <v>87</v>
      </c>
      <c r="BK174" s="112">
        <f t="shared" si="24"/>
        <v>0</v>
      </c>
      <c r="BL174" s="18" t="s">
        <v>179</v>
      </c>
      <c r="BM174" s="18" t="s">
        <v>514</v>
      </c>
    </row>
    <row r="175" spans="2:65" s="10" customFormat="1" ht="29.85" customHeight="1">
      <c r="B175" s="154"/>
      <c r="C175" s="155"/>
      <c r="D175" s="164" t="s">
        <v>143</v>
      </c>
      <c r="E175" s="164"/>
      <c r="F175" s="164"/>
      <c r="G175" s="164"/>
      <c r="H175" s="164"/>
      <c r="I175" s="164"/>
      <c r="J175" s="164"/>
      <c r="K175" s="164"/>
      <c r="L175" s="164"/>
      <c r="M175" s="164"/>
      <c r="N175" s="228">
        <f>BK175</f>
        <v>0</v>
      </c>
      <c r="O175" s="229"/>
      <c r="P175" s="229"/>
      <c r="Q175" s="229"/>
      <c r="R175" s="157"/>
      <c r="T175" s="158"/>
      <c r="U175" s="155"/>
      <c r="V175" s="155"/>
      <c r="W175" s="159">
        <f>SUM(W176:W180)</f>
        <v>0</v>
      </c>
      <c r="X175" s="155"/>
      <c r="Y175" s="159">
        <f>SUM(Y176:Y180)</f>
        <v>5.7682663000000005</v>
      </c>
      <c r="Z175" s="155"/>
      <c r="AA175" s="160">
        <f>SUM(AA176:AA180)</f>
        <v>0</v>
      </c>
      <c r="AR175" s="161" t="s">
        <v>82</v>
      </c>
      <c r="AT175" s="162" t="s">
        <v>74</v>
      </c>
      <c r="AU175" s="162" t="s">
        <v>82</v>
      </c>
      <c r="AY175" s="161" t="s">
        <v>174</v>
      </c>
      <c r="BK175" s="163">
        <f>SUM(BK176:BK180)</f>
        <v>0</v>
      </c>
    </row>
    <row r="176" spans="2:65" s="1" customFormat="1" ht="31.5" customHeight="1">
      <c r="B176" s="136"/>
      <c r="C176" s="165" t="s">
        <v>282</v>
      </c>
      <c r="D176" s="165" t="s">
        <v>175</v>
      </c>
      <c r="E176" s="166" t="s">
        <v>515</v>
      </c>
      <c r="F176" s="239" t="s">
        <v>516</v>
      </c>
      <c r="G176" s="239"/>
      <c r="H176" s="239"/>
      <c r="I176" s="239"/>
      <c r="J176" s="167" t="s">
        <v>178</v>
      </c>
      <c r="K176" s="168">
        <v>136</v>
      </c>
      <c r="L176" s="240">
        <v>0</v>
      </c>
      <c r="M176" s="240"/>
      <c r="N176" s="241">
        <f>ROUND(L176*K176,2)</f>
        <v>0</v>
      </c>
      <c r="O176" s="241"/>
      <c r="P176" s="241"/>
      <c r="Q176" s="241"/>
      <c r="R176" s="139"/>
      <c r="T176" s="169" t="s">
        <v>5</v>
      </c>
      <c r="U176" s="43" t="s">
        <v>42</v>
      </c>
      <c r="V176" s="35"/>
      <c r="W176" s="170">
        <f>V176*K176</f>
        <v>0</v>
      </c>
      <c r="X176" s="170">
        <v>2.572E-2</v>
      </c>
      <c r="Y176" s="170">
        <f>X176*K176</f>
        <v>3.4979200000000001</v>
      </c>
      <c r="Z176" s="170">
        <v>0</v>
      </c>
      <c r="AA176" s="171">
        <f>Z176*K176</f>
        <v>0</v>
      </c>
      <c r="AR176" s="18" t="s">
        <v>179</v>
      </c>
      <c r="AT176" s="18" t="s">
        <v>175</v>
      </c>
      <c r="AU176" s="18" t="s">
        <v>87</v>
      </c>
      <c r="AY176" s="18" t="s">
        <v>174</v>
      </c>
      <c r="BE176" s="112">
        <f>IF(U176="základná",N176,0)</f>
        <v>0</v>
      </c>
      <c r="BF176" s="112">
        <f>IF(U176="znížená",N176,0)</f>
        <v>0</v>
      </c>
      <c r="BG176" s="112">
        <f>IF(U176="zákl. prenesená",N176,0)</f>
        <v>0</v>
      </c>
      <c r="BH176" s="112">
        <f>IF(U176="zníž. prenesená",N176,0)</f>
        <v>0</v>
      </c>
      <c r="BI176" s="112">
        <f>IF(U176="nulová",N176,0)</f>
        <v>0</v>
      </c>
      <c r="BJ176" s="18" t="s">
        <v>87</v>
      </c>
      <c r="BK176" s="112">
        <f>ROUND(L176*K176,2)</f>
        <v>0</v>
      </c>
      <c r="BL176" s="18" t="s">
        <v>179</v>
      </c>
      <c r="BM176" s="18" t="s">
        <v>517</v>
      </c>
    </row>
    <row r="177" spans="2:65" s="1" customFormat="1" ht="44.25" customHeight="1">
      <c r="B177" s="136"/>
      <c r="C177" s="165" t="s">
        <v>518</v>
      </c>
      <c r="D177" s="165" t="s">
        <v>175</v>
      </c>
      <c r="E177" s="166" t="s">
        <v>519</v>
      </c>
      <c r="F177" s="239" t="s">
        <v>520</v>
      </c>
      <c r="G177" s="239"/>
      <c r="H177" s="239"/>
      <c r="I177" s="239"/>
      <c r="J177" s="167" t="s">
        <v>178</v>
      </c>
      <c r="K177" s="168">
        <v>136</v>
      </c>
      <c r="L177" s="240">
        <v>0</v>
      </c>
      <c r="M177" s="240"/>
      <c r="N177" s="241">
        <f>ROUND(L177*K177,2)</f>
        <v>0</v>
      </c>
      <c r="O177" s="241"/>
      <c r="P177" s="241"/>
      <c r="Q177" s="241"/>
      <c r="R177" s="139"/>
      <c r="T177" s="169" t="s">
        <v>5</v>
      </c>
      <c r="U177" s="43" t="s">
        <v>42</v>
      </c>
      <c r="V177" s="35"/>
      <c r="W177" s="170">
        <f>V177*K177</f>
        <v>0</v>
      </c>
      <c r="X177" s="170">
        <v>1.653E-2</v>
      </c>
      <c r="Y177" s="170">
        <f>X177*K177</f>
        <v>2.2480799999999999</v>
      </c>
      <c r="Z177" s="170">
        <v>0</v>
      </c>
      <c r="AA177" s="171">
        <f>Z177*K177</f>
        <v>0</v>
      </c>
      <c r="AR177" s="18" t="s">
        <v>179</v>
      </c>
      <c r="AT177" s="18" t="s">
        <v>175</v>
      </c>
      <c r="AU177" s="18" t="s">
        <v>87</v>
      </c>
      <c r="AY177" s="18" t="s">
        <v>174</v>
      </c>
      <c r="BE177" s="112">
        <f>IF(U177="základná",N177,0)</f>
        <v>0</v>
      </c>
      <c r="BF177" s="112">
        <f>IF(U177="znížená",N177,0)</f>
        <v>0</v>
      </c>
      <c r="BG177" s="112">
        <f>IF(U177="zákl. prenesená",N177,0)</f>
        <v>0</v>
      </c>
      <c r="BH177" s="112">
        <f>IF(U177="zníž. prenesená",N177,0)</f>
        <v>0</v>
      </c>
      <c r="BI177" s="112">
        <f>IF(U177="nulová",N177,0)</f>
        <v>0</v>
      </c>
      <c r="BJ177" s="18" t="s">
        <v>87</v>
      </c>
      <c r="BK177" s="112">
        <f>ROUND(L177*K177,2)</f>
        <v>0</v>
      </c>
      <c r="BL177" s="18" t="s">
        <v>179</v>
      </c>
      <c r="BM177" s="18" t="s">
        <v>521</v>
      </c>
    </row>
    <row r="178" spans="2:65" s="1" customFormat="1" ht="22.5" customHeight="1">
      <c r="B178" s="136"/>
      <c r="C178" s="165" t="s">
        <v>522</v>
      </c>
      <c r="D178" s="165" t="s">
        <v>175</v>
      </c>
      <c r="E178" s="166" t="s">
        <v>523</v>
      </c>
      <c r="F178" s="239" t="s">
        <v>524</v>
      </c>
      <c r="G178" s="239"/>
      <c r="H178" s="239"/>
      <c r="I178" s="239"/>
      <c r="J178" s="167" t="s">
        <v>198</v>
      </c>
      <c r="K178" s="168">
        <v>39.6</v>
      </c>
      <c r="L178" s="240">
        <v>0</v>
      </c>
      <c r="M178" s="240"/>
      <c r="N178" s="241">
        <f>ROUND(L178*K178,2)</f>
        <v>0</v>
      </c>
      <c r="O178" s="241"/>
      <c r="P178" s="241"/>
      <c r="Q178" s="241"/>
      <c r="R178" s="139"/>
      <c r="T178" s="169" t="s">
        <v>5</v>
      </c>
      <c r="U178" s="43" t="s">
        <v>42</v>
      </c>
      <c r="V178" s="35"/>
      <c r="W178" s="170">
        <f>V178*K178</f>
        <v>0</v>
      </c>
      <c r="X178" s="170">
        <v>4.0000000000000002E-4</v>
      </c>
      <c r="Y178" s="170">
        <f>X178*K178</f>
        <v>1.584E-2</v>
      </c>
      <c r="Z178" s="170">
        <v>0</v>
      </c>
      <c r="AA178" s="171">
        <f>Z178*K178</f>
        <v>0</v>
      </c>
      <c r="AR178" s="18" t="s">
        <v>179</v>
      </c>
      <c r="AT178" s="18" t="s">
        <v>175</v>
      </c>
      <c r="AU178" s="18" t="s">
        <v>87</v>
      </c>
      <c r="AY178" s="18" t="s">
        <v>174</v>
      </c>
      <c r="BE178" s="112">
        <f>IF(U178="základná",N178,0)</f>
        <v>0</v>
      </c>
      <c r="BF178" s="112">
        <f>IF(U178="znížená",N178,0)</f>
        <v>0</v>
      </c>
      <c r="BG178" s="112">
        <f>IF(U178="zákl. prenesená",N178,0)</f>
        <v>0</v>
      </c>
      <c r="BH178" s="112">
        <f>IF(U178="zníž. prenesená",N178,0)</f>
        <v>0</v>
      </c>
      <c r="BI178" s="112">
        <f>IF(U178="nulová",N178,0)</f>
        <v>0</v>
      </c>
      <c r="BJ178" s="18" t="s">
        <v>87</v>
      </c>
      <c r="BK178" s="112">
        <f>ROUND(L178*K178,2)</f>
        <v>0</v>
      </c>
      <c r="BL178" s="18" t="s">
        <v>179</v>
      </c>
      <c r="BM178" s="18" t="s">
        <v>525</v>
      </c>
    </row>
    <row r="179" spans="2:65" s="1" customFormat="1" ht="22.5" customHeight="1">
      <c r="B179" s="136"/>
      <c r="C179" s="165" t="s">
        <v>526</v>
      </c>
      <c r="D179" s="165" t="s">
        <v>175</v>
      </c>
      <c r="E179" s="166" t="s">
        <v>527</v>
      </c>
      <c r="F179" s="239" t="s">
        <v>528</v>
      </c>
      <c r="G179" s="239"/>
      <c r="H179" s="239"/>
      <c r="I179" s="239"/>
      <c r="J179" s="167" t="s">
        <v>198</v>
      </c>
      <c r="K179" s="168">
        <v>5.2</v>
      </c>
      <c r="L179" s="240">
        <v>0</v>
      </c>
      <c r="M179" s="240"/>
      <c r="N179" s="241">
        <f>ROUND(L179*K179,2)</f>
        <v>0</v>
      </c>
      <c r="O179" s="241"/>
      <c r="P179" s="241"/>
      <c r="Q179" s="241"/>
      <c r="R179" s="139"/>
      <c r="T179" s="169" t="s">
        <v>5</v>
      </c>
      <c r="U179" s="43" t="s">
        <v>42</v>
      </c>
      <c r="V179" s="35"/>
      <c r="W179" s="170">
        <f>V179*K179</f>
        <v>0</v>
      </c>
      <c r="X179" s="170">
        <v>1.6000000000000001E-4</v>
      </c>
      <c r="Y179" s="170">
        <f>X179*K179</f>
        <v>8.3200000000000006E-4</v>
      </c>
      <c r="Z179" s="170">
        <v>0</v>
      </c>
      <c r="AA179" s="171">
        <f>Z179*K179</f>
        <v>0</v>
      </c>
      <c r="AR179" s="18" t="s">
        <v>179</v>
      </c>
      <c r="AT179" s="18" t="s">
        <v>175</v>
      </c>
      <c r="AU179" s="18" t="s">
        <v>87</v>
      </c>
      <c r="AY179" s="18" t="s">
        <v>174</v>
      </c>
      <c r="BE179" s="112">
        <f>IF(U179="základná",N179,0)</f>
        <v>0</v>
      </c>
      <c r="BF179" s="112">
        <f>IF(U179="znížená",N179,0)</f>
        <v>0</v>
      </c>
      <c r="BG179" s="112">
        <f>IF(U179="zákl. prenesená",N179,0)</f>
        <v>0</v>
      </c>
      <c r="BH179" s="112">
        <f>IF(U179="zníž. prenesená",N179,0)</f>
        <v>0</v>
      </c>
      <c r="BI179" s="112">
        <f>IF(U179="nulová",N179,0)</f>
        <v>0</v>
      </c>
      <c r="BJ179" s="18" t="s">
        <v>87</v>
      </c>
      <c r="BK179" s="112">
        <f>ROUND(L179*K179,2)</f>
        <v>0</v>
      </c>
      <c r="BL179" s="18" t="s">
        <v>179</v>
      </c>
      <c r="BM179" s="18" t="s">
        <v>529</v>
      </c>
    </row>
    <row r="180" spans="2:65" s="1" customFormat="1" ht="22.5" customHeight="1">
      <c r="B180" s="136"/>
      <c r="C180" s="165" t="s">
        <v>298</v>
      </c>
      <c r="D180" s="165" t="s">
        <v>175</v>
      </c>
      <c r="E180" s="166" t="s">
        <v>201</v>
      </c>
      <c r="F180" s="239" t="s">
        <v>202</v>
      </c>
      <c r="G180" s="239"/>
      <c r="H180" s="239"/>
      <c r="I180" s="239"/>
      <c r="J180" s="167" t="s">
        <v>198</v>
      </c>
      <c r="K180" s="168">
        <v>55.942999999999998</v>
      </c>
      <c r="L180" s="240">
        <v>0</v>
      </c>
      <c r="M180" s="240"/>
      <c r="N180" s="241">
        <f>ROUND(L180*K180,2)</f>
        <v>0</v>
      </c>
      <c r="O180" s="241"/>
      <c r="P180" s="241"/>
      <c r="Q180" s="241"/>
      <c r="R180" s="139"/>
      <c r="T180" s="169" t="s">
        <v>5</v>
      </c>
      <c r="U180" s="43" t="s">
        <v>42</v>
      </c>
      <c r="V180" s="35"/>
      <c r="W180" s="170">
        <f>V180*K180</f>
        <v>0</v>
      </c>
      <c r="X180" s="170">
        <v>1E-4</v>
      </c>
      <c r="Y180" s="170">
        <f>X180*K180</f>
        <v>5.5943E-3</v>
      </c>
      <c r="Z180" s="170">
        <v>0</v>
      </c>
      <c r="AA180" s="171">
        <f>Z180*K180</f>
        <v>0</v>
      </c>
      <c r="AR180" s="18" t="s">
        <v>179</v>
      </c>
      <c r="AT180" s="18" t="s">
        <v>175</v>
      </c>
      <c r="AU180" s="18" t="s">
        <v>87</v>
      </c>
      <c r="AY180" s="18" t="s">
        <v>174</v>
      </c>
      <c r="BE180" s="112">
        <f>IF(U180="základná",N180,0)</f>
        <v>0</v>
      </c>
      <c r="BF180" s="112">
        <f>IF(U180="znížená",N180,0)</f>
        <v>0</v>
      </c>
      <c r="BG180" s="112">
        <f>IF(U180="zákl. prenesená",N180,0)</f>
        <v>0</v>
      </c>
      <c r="BH180" s="112">
        <f>IF(U180="zníž. prenesená",N180,0)</f>
        <v>0</v>
      </c>
      <c r="BI180" s="112">
        <f>IF(U180="nulová",N180,0)</f>
        <v>0</v>
      </c>
      <c r="BJ180" s="18" t="s">
        <v>87</v>
      </c>
      <c r="BK180" s="112">
        <f>ROUND(L180*K180,2)</f>
        <v>0</v>
      </c>
      <c r="BL180" s="18" t="s">
        <v>179</v>
      </c>
      <c r="BM180" s="18" t="s">
        <v>530</v>
      </c>
    </row>
    <row r="181" spans="2:65" s="10" customFormat="1" ht="29.85" customHeight="1">
      <c r="B181" s="154"/>
      <c r="C181" s="155"/>
      <c r="D181" s="164" t="s">
        <v>144</v>
      </c>
      <c r="E181" s="164"/>
      <c r="F181" s="164"/>
      <c r="G181" s="164"/>
      <c r="H181" s="164"/>
      <c r="I181" s="164"/>
      <c r="J181" s="164"/>
      <c r="K181" s="164"/>
      <c r="L181" s="164"/>
      <c r="M181" s="164"/>
      <c r="N181" s="228">
        <f>BK181</f>
        <v>0</v>
      </c>
      <c r="O181" s="229"/>
      <c r="P181" s="229"/>
      <c r="Q181" s="229"/>
      <c r="R181" s="157"/>
      <c r="T181" s="158"/>
      <c r="U181" s="155"/>
      <c r="V181" s="155"/>
      <c r="W181" s="159">
        <f>SUM(W182:W183)</f>
        <v>0</v>
      </c>
      <c r="X181" s="155"/>
      <c r="Y181" s="159">
        <f>SUM(Y182:Y183)</f>
        <v>0</v>
      </c>
      <c r="Z181" s="155"/>
      <c r="AA181" s="160">
        <f>SUM(AA182:AA183)</f>
        <v>0</v>
      </c>
      <c r="AR181" s="161" t="s">
        <v>82</v>
      </c>
      <c r="AT181" s="162" t="s">
        <v>74</v>
      </c>
      <c r="AU181" s="162" t="s">
        <v>82</v>
      </c>
      <c r="AY181" s="161" t="s">
        <v>174</v>
      </c>
      <c r="BK181" s="163">
        <f>SUM(BK182:BK183)</f>
        <v>0</v>
      </c>
    </row>
    <row r="182" spans="2:65" s="1" customFormat="1" ht="31.5" customHeight="1">
      <c r="B182" s="136"/>
      <c r="C182" s="165" t="s">
        <v>531</v>
      </c>
      <c r="D182" s="165" t="s">
        <v>175</v>
      </c>
      <c r="E182" s="166" t="s">
        <v>532</v>
      </c>
      <c r="F182" s="239" t="s">
        <v>533</v>
      </c>
      <c r="G182" s="239"/>
      <c r="H182" s="239"/>
      <c r="I182" s="239"/>
      <c r="J182" s="167" t="s">
        <v>223</v>
      </c>
      <c r="K182" s="168">
        <v>5.7679999999999998</v>
      </c>
      <c r="L182" s="240">
        <v>0</v>
      </c>
      <c r="M182" s="240"/>
      <c r="N182" s="241">
        <f>ROUND(L182*K182,2)</f>
        <v>0</v>
      </c>
      <c r="O182" s="241"/>
      <c r="P182" s="241"/>
      <c r="Q182" s="241"/>
      <c r="R182" s="139"/>
      <c r="T182" s="169" t="s">
        <v>5</v>
      </c>
      <c r="U182" s="43" t="s">
        <v>42</v>
      </c>
      <c r="V182" s="35"/>
      <c r="W182" s="170">
        <f>V182*K182</f>
        <v>0</v>
      </c>
      <c r="X182" s="170">
        <v>0</v>
      </c>
      <c r="Y182" s="170">
        <f>X182*K182</f>
        <v>0</v>
      </c>
      <c r="Z182" s="170">
        <v>0</v>
      </c>
      <c r="AA182" s="171">
        <f>Z182*K182</f>
        <v>0</v>
      </c>
      <c r="AR182" s="18" t="s">
        <v>179</v>
      </c>
      <c r="AT182" s="18" t="s">
        <v>175</v>
      </c>
      <c r="AU182" s="18" t="s">
        <v>87</v>
      </c>
      <c r="AY182" s="18" t="s">
        <v>174</v>
      </c>
      <c r="BE182" s="112">
        <f>IF(U182="základná",N182,0)</f>
        <v>0</v>
      </c>
      <c r="BF182" s="112">
        <f>IF(U182="znížená",N182,0)</f>
        <v>0</v>
      </c>
      <c r="BG182" s="112">
        <f>IF(U182="zákl. prenesená",N182,0)</f>
        <v>0</v>
      </c>
      <c r="BH182" s="112">
        <f>IF(U182="zníž. prenesená",N182,0)</f>
        <v>0</v>
      </c>
      <c r="BI182" s="112">
        <f>IF(U182="nulová",N182,0)</f>
        <v>0</v>
      </c>
      <c r="BJ182" s="18" t="s">
        <v>87</v>
      </c>
      <c r="BK182" s="112">
        <f>ROUND(L182*K182,2)</f>
        <v>0</v>
      </c>
      <c r="BL182" s="18" t="s">
        <v>179</v>
      </c>
      <c r="BM182" s="18" t="s">
        <v>534</v>
      </c>
    </row>
    <row r="183" spans="2:65" s="1" customFormat="1" ht="31.5" customHeight="1">
      <c r="B183" s="136"/>
      <c r="C183" s="165" t="s">
        <v>301</v>
      </c>
      <c r="D183" s="165" t="s">
        <v>175</v>
      </c>
      <c r="E183" s="166" t="s">
        <v>238</v>
      </c>
      <c r="F183" s="239" t="s">
        <v>239</v>
      </c>
      <c r="G183" s="239"/>
      <c r="H183" s="239"/>
      <c r="I183" s="239"/>
      <c r="J183" s="167" t="s">
        <v>223</v>
      </c>
      <c r="K183" s="168">
        <v>240.21299999999999</v>
      </c>
      <c r="L183" s="240">
        <v>0</v>
      </c>
      <c r="M183" s="240"/>
      <c r="N183" s="241">
        <f>ROUND(L183*K183,2)</f>
        <v>0</v>
      </c>
      <c r="O183" s="241"/>
      <c r="P183" s="241"/>
      <c r="Q183" s="241"/>
      <c r="R183" s="139"/>
      <c r="T183" s="169" t="s">
        <v>5</v>
      </c>
      <c r="U183" s="43" t="s">
        <v>42</v>
      </c>
      <c r="V183" s="35"/>
      <c r="W183" s="170">
        <f>V183*K183</f>
        <v>0</v>
      </c>
      <c r="X183" s="170">
        <v>0</v>
      </c>
      <c r="Y183" s="170">
        <f>X183*K183</f>
        <v>0</v>
      </c>
      <c r="Z183" s="170">
        <v>0</v>
      </c>
      <c r="AA183" s="171">
        <f>Z183*K183</f>
        <v>0</v>
      </c>
      <c r="AR183" s="18" t="s">
        <v>179</v>
      </c>
      <c r="AT183" s="18" t="s">
        <v>175</v>
      </c>
      <c r="AU183" s="18" t="s">
        <v>87</v>
      </c>
      <c r="AY183" s="18" t="s">
        <v>174</v>
      </c>
      <c r="BE183" s="112">
        <f>IF(U183="základná",N183,0)</f>
        <v>0</v>
      </c>
      <c r="BF183" s="112">
        <f>IF(U183="znížená",N183,0)</f>
        <v>0</v>
      </c>
      <c r="BG183" s="112">
        <f>IF(U183="zákl. prenesená",N183,0)</f>
        <v>0</v>
      </c>
      <c r="BH183" s="112">
        <f>IF(U183="zníž. prenesená",N183,0)</f>
        <v>0</v>
      </c>
      <c r="BI183" s="112">
        <f>IF(U183="nulová",N183,0)</f>
        <v>0</v>
      </c>
      <c r="BJ183" s="18" t="s">
        <v>87</v>
      </c>
      <c r="BK183" s="112">
        <f>ROUND(L183*K183,2)</f>
        <v>0</v>
      </c>
      <c r="BL183" s="18" t="s">
        <v>179</v>
      </c>
      <c r="BM183" s="18" t="s">
        <v>535</v>
      </c>
    </row>
    <row r="184" spans="2:65" s="10" customFormat="1" ht="37.35" customHeight="1">
      <c r="B184" s="154"/>
      <c r="C184" s="155"/>
      <c r="D184" s="156" t="s">
        <v>145</v>
      </c>
      <c r="E184" s="156"/>
      <c r="F184" s="156"/>
      <c r="G184" s="156"/>
      <c r="H184" s="156"/>
      <c r="I184" s="156"/>
      <c r="J184" s="156"/>
      <c r="K184" s="156"/>
      <c r="L184" s="156"/>
      <c r="M184" s="156"/>
      <c r="N184" s="230">
        <f>BK184</f>
        <v>0</v>
      </c>
      <c r="O184" s="231"/>
      <c r="P184" s="231"/>
      <c r="Q184" s="231"/>
      <c r="R184" s="157"/>
      <c r="T184" s="158"/>
      <c r="U184" s="155"/>
      <c r="V184" s="155"/>
      <c r="W184" s="159">
        <f>W185+W193+W202+W212+W215+W222+W248+W251+W257+W260+W266+W270</f>
        <v>0</v>
      </c>
      <c r="X184" s="155"/>
      <c r="Y184" s="159">
        <f>Y185+Y193+Y202+Y212+Y215+Y222+Y248+Y251+Y257+Y260+Y266+Y270</f>
        <v>22.162740280000001</v>
      </c>
      <c r="Z184" s="155"/>
      <c r="AA184" s="160">
        <f>AA185+AA193+AA202+AA212+AA215+AA222+AA248+AA251+AA257+AA260+AA266+AA270</f>
        <v>0</v>
      </c>
      <c r="AR184" s="161" t="s">
        <v>87</v>
      </c>
      <c r="AT184" s="162" t="s">
        <v>74</v>
      </c>
      <c r="AU184" s="162" t="s">
        <v>75</v>
      </c>
      <c r="AY184" s="161" t="s">
        <v>174</v>
      </c>
      <c r="BK184" s="163">
        <f>BK185+BK193+BK202+BK212+BK215+BK222+BK248+BK251+BK257+BK260+BK266+BK270</f>
        <v>0</v>
      </c>
    </row>
    <row r="185" spans="2:65" s="10" customFormat="1" ht="19.95" customHeight="1">
      <c r="B185" s="154"/>
      <c r="C185" s="155"/>
      <c r="D185" s="164" t="s">
        <v>415</v>
      </c>
      <c r="E185" s="164"/>
      <c r="F185" s="164"/>
      <c r="G185" s="164"/>
      <c r="H185" s="164"/>
      <c r="I185" s="164"/>
      <c r="J185" s="164"/>
      <c r="K185" s="164"/>
      <c r="L185" s="164"/>
      <c r="M185" s="164"/>
      <c r="N185" s="237">
        <f>BK185</f>
        <v>0</v>
      </c>
      <c r="O185" s="238"/>
      <c r="P185" s="238"/>
      <c r="Q185" s="238"/>
      <c r="R185" s="157"/>
      <c r="T185" s="158"/>
      <c r="U185" s="155"/>
      <c r="V185" s="155"/>
      <c r="W185" s="159">
        <f>SUM(W186:W192)</f>
        <v>0</v>
      </c>
      <c r="X185" s="155"/>
      <c r="Y185" s="159">
        <f>SUM(Y186:Y192)</f>
        <v>0.8909599800000001</v>
      </c>
      <c r="Z185" s="155"/>
      <c r="AA185" s="160">
        <f>SUM(AA186:AA192)</f>
        <v>0</v>
      </c>
      <c r="AR185" s="161" t="s">
        <v>87</v>
      </c>
      <c r="AT185" s="162" t="s">
        <v>74</v>
      </c>
      <c r="AU185" s="162" t="s">
        <v>82</v>
      </c>
      <c r="AY185" s="161" t="s">
        <v>174</v>
      </c>
      <c r="BK185" s="163">
        <f>SUM(BK186:BK192)</f>
        <v>0</v>
      </c>
    </row>
    <row r="186" spans="2:65" s="1" customFormat="1" ht="31.5" customHeight="1">
      <c r="B186" s="136"/>
      <c r="C186" s="165" t="s">
        <v>536</v>
      </c>
      <c r="D186" s="165" t="s">
        <v>175</v>
      </c>
      <c r="E186" s="166" t="s">
        <v>537</v>
      </c>
      <c r="F186" s="239" t="s">
        <v>538</v>
      </c>
      <c r="G186" s="239"/>
      <c r="H186" s="239"/>
      <c r="I186" s="239"/>
      <c r="J186" s="167" t="s">
        <v>178</v>
      </c>
      <c r="K186" s="168">
        <v>114.492</v>
      </c>
      <c r="L186" s="240">
        <v>0</v>
      </c>
      <c r="M186" s="240"/>
      <c r="N186" s="241">
        <f t="shared" ref="N186:N192" si="25">ROUND(L186*K186,2)</f>
        <v>0</v>
      </c>
      <c r="O186" s="241"/>
      <c r="P186" s="241"/>
      <c r="Q186" s="241"/>
      <c r="R186" s="139"/>
      <c r="T186" s="169" t="s">
        <v>5</v>
      </c>
      <c r="U186" s="43" t="s">
        <v>42</v>
      </c>
      <c r="V186" s="35"/>
      <c r="W186" s="170">
        <f t="shared" ref="W186:W192" si="26">V186*K186</f>
        <v>0</v>
      </c>
      <c r="X186" s="170">
        <v>0</v>
      </c>
      <c r="Y186" s="170">
        <f t="shared" ref="Y186:Y192" si="27">X186*K186</f>
        <v>0</v>
      </c>
      <c r="Z186" s="170">
        <v>0</v>
      </c>
      <c r="AA186" s="171">
        <f t="shared" ref="AA186:AA192" si="28">Z186*K186</f>
        <v>0</v>
      </c>
      <c r="AR186" s="18" t="s">
        <v>237</v>
      </c>
      <c r="AT186" s="18" t="s">
        <v>175</v>
      </c>
      <c r="AU186" s="18" t="s">
        <v>87</v>
      </c>
      <c r="AY186" s="18" t="s">
        <v>174</v>
      </c>
      <c r="BE186" s="112">
        <f t="shared" ref="BE186:BE192" si="29">IF(U186="základná",N186,0)</f>
        <v>0</v>
      </c>
      <c r="BF186" s="112">
        <f t="shared" ref="BF186:BF192" si="30">IF(U186="znížená",N186,0)</f>
        <v>0</v>
      </c>
      <c r="BG186" s="112">
        <f t="shared" ref="BG186:BG192" si="31">IF(U186="zákl. prenesená",N186,0)</f>
        <v>0</v>
      </c>
      <c r="BH186" s="112">
        <f t="shared" ref="BH186:BH192" si="32">IF(U186="zníž. prenesená",N186,0)</f>
        <v>0</v>
      </c>
      <c r="BI186" s="112">
        <f t="shared" ref="BI186:BI192" si="33">IF(U186="nulová",N186,0)</f>
        <v>0</v>
      </c>
      <c r="BJ186" s="18" t="s">
        <v>87</v>
      </c>
      <c r="BK186" s="112">
        <f t="shared" ref="BK186:BK192" si="34">ROUND(L186*K186,2)</f>
        <v>0</v>
      </c>
      <c r="BL186" s="18" t="s">
        <v>237</v>
      </c>
      <c r="BM186" s="18" t="s">
        <v>539</v>
      </c>
    </row>
    <row r="187" spans="2:65" s="1" customFormat="1" ht="22.5" customHeight="1">
      <c r="B187" s="136"/>
      <c r="C187" s="172" t="s">
        <v>304</v>
      </c>
      <c r="D187" s="172" t="s">
        <v>278</v>
      </c>
      <c r="E187" s="173" t="s">
        <v>540</v>
      </c>
      <c r="F187" s="242" t="s">
        <v>541</v>
      </c>
      <c r="G187" s="242"/>
      <c r="H187" s="242"/>
      <c r="I187" s="242"/>
      <c r="J187" s="174" t="s">
        <v>223</v>
      </c>
      <c r="K187" s="175">
        <v>8.5999999999999993E-2</v>
      </c>
      <c r="L187" s="243">
        <v>0</v>
      </c>
      <c r="M187" s="243"/>
      <c r="N187" s="244">
        <f t="shared" si="25"/>
        <v>0</v>
      </c>
      <c r="O187" s="241"/>
      <c r="P187" s="241"/>
      <c r="Q187" s="241"/>
      <c r="R187" s="139"/>
      <c r="T187" s="169" t="s">
        <v>5</v>
      </c>
      <c r="U187" s="43" t="s">
        <v>42</v>
      </c>
      <c r="V187" s="35"/>
      <c r="W187" s="170">
        <f t="shared" si="26"/>
        <v>0</v>
      </c>
      <c r="X187" s="170">
        <v>1</v>
      </c>
      <c r="Y187" s="170">
        <f t="shared" si="27"/>
        <v>8.5999999999999993E-2</v>
      </c>
      <c r="Z187" s="170">
        <v>0</v>
      </c>
      <c r="AA187" s="171">
        <f t="shared" si="28"/>
        <v>0</v>
      </c>
      <c r="AR187" s="18" t="s">
        <v>282</v>
      </c>
      <c r="AT187" s="18" t="s">
        <v>278</v>
      </c>
      <c r="AU187" s="18" t="s">
        <v>87</v>
      </c>
      <c r="AY187" s="18" t="s">
        <v>174</v>
      </c>
      <c r="BE187" s="112">
        <f t="shared" si="29"/>
        <v>0</v>
      </c>
      <c r="BF187" s="112">
        <f t="shared" si="30"/>
        <v>0</v>
      </c>
      <c r="BG187" s="112">
        <f t="shared" si="31"/>
        <v>0</v>
      </c>
      <c r="BH187" s="112">
        <f t="shared" si="32"/>
        <v>0</v>
      </c>
      <c r="BI187" s="112">
        <f t="shared" si="33"/>
        <v>0</v>
      </c>
      <c r="BJ187" s="18" t="s">
        <v>87</v>
      </c>
      <c r="BK187" s="112">
        <f t="shared" si="34"/>
        <v>0</v>
      </c>
      <c r="BL187" s="18" t="s">
        <v>237</v>
      </c>
      <c r="BM187" s="18" t="s">
        <v>542</v>
      </c>
    </row>
    <row r="188" spans="2:65" s="1" customFormat="1" ht="31.5" customHeight="1">
      <c r="B188" s="136"/>
      <c r="C188" s="165" t="s">
        <v>543</v>
      </c>
      <c r="D188" s="165" t="s">
        <v>175</v>
      </c>
      <c r="E188" s="166" t="s">
        <v>544</v>
      </c>
      <c r="F188" s="239" t="s">
        <v>545</v>
      </c>
      <c r="G188" s="239"/>
      <c r="H188" s="239"/>
      <c r="I188" s="239"/>
      <c r="J188" s="167" t="s">
        <v>178</v>
      </c>
      <c r="K188" s="168">
        <v>114.492</v>
      </c>
      <c r="L188" s="240">
        <v>0</v>
      </c>
      <c r="M188" s="240"/>
      <c r="N188" s="241">
        <f t="shared" si="25"/>
        <v>0</v>
      </c>
      <c r="O188" s="241"/>
      <c r="P188" s="241"/>
      <c r="Q188" s="241"/>
      <c r="R188" s="139"/>
      <c r="T188" s="169" t="s">
        <v>5</v>
      </c>
      <c r="U188" s="43" t="s">
        <v>42</v>
      </c>
      <c r="V188" s="35"/>
      <c r="W188" s="170">
        <f t="shared" si="26"/>
        <v>0</v>
      </c>
      <c r="X188" s="170">
        <v>5.4000000000000001E-4</v>
      </c>
      <c r="Y188" s="170">
        <f t="shared" si="27"/>
        <v>6.1825680000000001E-2</v>
      </c>
      <c r="Z188" s="170">
        <v>0</v>
      </c>
      <c r="AA188" s="171">
        <f t="shared" si="28"/>
        <v>0</v>
      </c>
      <c r="AR188" s="18" t="s">
        <v>237</v>
      </c>
      <c r="AT188" s="18" t="s">
        <v>175</v>
      </c>
      <c r="AU188" s="18" t="s">
        <v>87</v>
      </c>
      <c r="AY188" s="18" t="s">
        <v>174</v>
      </c>
      <c r="BE188" s="112">
        <f t="shared" si="29"/>
        <v>0</v>
      </c>
      <c r="BF188" s="112">
        <f t="shared" si="30"/>
        <v>0</v>
      </c>
      <c r="BG188" s="112">
        <f t="shared" si="31"/>
        <v>0</v>
      </c>
      <c r="BH188" s="112">
        <f t="shared" si="32"/>
        <v>0</v>
      </c>
      <c r="BI188" s="112">
        <f t="shared" si="33"/>
        <v>0</v>
      </c>
      <c r="BJ188" s="18" t="s">
        <v>87</v>
      </c>
      <c r="BK188" s="112">
        <f t="shared" si="34"/>
        <v>0</v>
      </c>
      <c r="BL188" s="18" t="s">
        <v>237</v>
      </c>
      <c r="BM188" s="18" t="s">
        <v>546</v>
      </c>
    </row>
    <row r="189" spans="2:65" s="1" customFormat="1" ht="31.5" customHeight="1">
      <c r="B189" s="136"/>
      <c r="C189" s="172" t="s">
        <v>547</v>
      </c>
      <c r="D189" s="172" t="s">
        <v>278</v>
      </c>
      <c r="E189" s="173" t="s">
        <v>548</v>
      </c>
      <c r="F189" s="242" t="s">
        <v>549</v>
      </c>
      <c r="G189" s="242"/>
      <c r="H189" s="242"/>
      <c r="I189" s="242"/>
      <c r="J189" s="174" t="s">
        <v>178</v>
      </c>
      <c r="K189" s="175">
        <v>131.666</v>
      </c>
      <c r="L189" s="243">
        <v>0</v>
      </c>
      <c r="M189" s="243"/>
      <c r="N189" s="244">
        <f t="shared" si="25"/>
        <v>0</v>
      </c>
      <c r="O189" s="241"/>
      <c r="P189" s="241"/>
      <c r="Q189" s="241"/>
      <c r="R189" s="139"/>
      <c r="T189" s="169" t="s">
        <v>5</v>
      </c>
      <c r="U189" s="43" t="s">
        <v>42</v>
      </c>
      <c r="V189" s="35"/>
      <c r="W189" s="170">
        <f t="shared" si="26"/>
        <v>0</v>
      </c>
      <c r="X189" s="170">
        <v>4.2500000000000003E-3</v>
      </c>
      <c r="Y189" s="170">
        <f t="shared" si="27"/>
        <v>0.55958050000000004</v>
      </c>
      <c r="Z189" s="170">
        <v>0</v>
      </c>
      <c r="AA189" s="171">
        <f t="shared" si="28"/>
        <v>0</v>
      </c>
      <c r="AR189" s="18" t="s">
        <v>282</v>
      </c>
      <c r="AT189" s="18" t="s">
        <v>278</v>
      </c>
      <c r="AU189" s="18" t="s">
        <v>87</v>
      </c>
      <c r="AY189" s="18" t="s">
        <v>174</v>
      </c>
      <c r="BE189" s="112">
        <f t="shared" si="29"/>
        <v>0</v>
      </c>
      <c r="BF189" s="112">
        <f t="shared" si="30"/>
        <v>0</v>
      </c>
      <c r="BG189" s="112">
        <f t="shared" si="31"/>
        <v>0</v>
      </c>
      <c r="BH189" s="112">
        <f t="shared" si="32"/>
        <v>0</v>
      </c>
      <c r="BI189" s="112">
        <f t="shared" si="33"/>
        <v>0</v>
      </c>
      <c r="BJ189" s="18" t="s">
        <v>87</v>
      </c>
      <c r="BK189" s="112">
        <f t="shared" si="34"/>
        <v>0</v>
      </c>
      <c r="BL189" s="18" t="s">
        <v>237</v>
      </c>
      <c r="BM189" s="18" t="s">
        <v>550</v>
      </c>
    </row>
    <row r="190" spans="2:65" s="1" customFormat="1" ht="31.5" customHeight="1">
      <c r="B190" s="136"/>
      <c r="C190" s="165" t="s">
        <v>551</v>
      </c>
      <c r="D190" s="165" t="s">
        <v>175</v>
      </c>
      <c r="E190" s="166" t="s">
        <v>552</v>
      </c>
      <c r="F190" s="239" t="s">
        <v>553</v>
      </c>
      <c r="G190" s="239"/>
      <c r="H190" s="239"/>
      <c r="I190" s="239"/>
      <c r="J190" s="167" t="s">
        <v>178</v>
      </c>
      <c r="K190" s="168">
        <v>32.545000000000002</v>
      </c>
      <c r="L190" s="240">
        <v>0</v>
      </c>
      <c r="M190" s="240"/>
      <c r="N190" s="241">
        <f t="shared" si="25"/>
        <v>0</v>
      </c>
      <c r="O190" s="241"/>
      <c r="P190" s="241"/>
      <c r="Q190" s="241"/>
      <c r="R190" s="139"/>
      <c r="T190" s="169" t="s">
        <v>5</v>
      </c>
      <c r="U190" s="43" t="s">
        <v>42</v>
      </c>
      <c r="V190" s="35"/>
      <c r="W190" s="170">
        <f t="shared" si="26"/>
        <v>0</v>
      </c>
      <c r="X190" s="170">
        <v>5.4000000000000001E-4</v>
      </c>
      <c r="Y190" s="170">
        <f t="shared" si="27"/>
        <v>1.7574300000000001E-2</v>
      </c>
      <c r="Z190" s="170">
        <v>0</v>
      </c>
      <c r="AA190" s="171">
        <f t="shared" si="28"/>
        <v>0</v>
      </c>
      <c r="AR190" s="18" t="s">
        <v>237</v>
      </c>
      <c r="AT190" s="18" t="s">
        <v>175</v>
      </c>
      <c r="AU190" s="18" t="s">
        <v>87</v>
      </c>
      <c r="AY190" s="18" t="s">
        <v>174</v>
      </c>
      <c r="BE190" s="112">
        <f t="shared" si="29"/>
        <v>0</v>
      </c>
      <c r="BF190" s="112">
        <f t="shared" si="30"/>
        <v>0</v>
      </c>
      <c r="BG190" s="112">
        <f t="shared" si="31"/>
        <v>0</v>
      </c>
      <c r="BH190" s="112">
        <f t="shared" si="32"/>
        <v>0</v>
      </c>
      <c r="BI190" s="112">
        <f t="shared" si="33"/>
        <v>0</v>
      </c>
      <c r="BJ190" s="18" t="s">
        <v>87</v>
      </c>
      <c r="BK190" s="112">
        <f t="shared" si="34"/>
        <v>0</v>
      </c>
      <c r="BL190" s="18" t="s">
        <v>237</v>
      </c>
      <c r="BM190" s="18" t="s">
        <v>554</v>
      </c>
    </row>
    <row r="191" spans="2:65" s="1" customFormat="1" ht="31.5" customHeight="1">
      <c r="B191" s="136"/>
      <c r="C191" s="172" t="s">
        <v>555</v>
      </c>
      <c r="D191" s="172" t="s">
        <v>278</v>
      </c>
      <c r="E191" s="173" t="s">
        <v>548</v>
      </c>
      <c r="F191" s="242" t="s">
        <v>549</v>
      </c>
      <c r="G191" s="242"/>
      <c r="H191" s="242"/>
      <c r="I191" s="242"/>
      <c r="J191" s="174" t="s">
        <v>178</v>
      </c>
      <c r="K191" s="175">
        <v>39.054000000000002</v>
      </c>
      <c r="L191" s="243">
        <v>0</v>
      </c>
      <c r="M191" s="243"/>
      <c r="N191" s="244">
        <f t="shared" si="25"/>
        <v>0</v>
      </c>
      <c r="O191" s="241"/>
      <c r="P191" s="241"/>
      <c r="Q191" s="241"/>
      <c r="R191" s="139"/>
      <c r="T191" s="169" t="s">
        <v>5</v>
      </c>
      <c r="U191" s="43" t="s">
        <v>42</v>
      </c>
      <c r="V191" s="35"/>
      <c r="W191" s="170">
        <f t="shared" si="26"/>
        <v>0</v>
      </c>
      <c r="X191" s="170">
        <v>4.2500000000000003E-3</v>
      </c>
      <c r="Y191" s="170">
        <f t="shared" si="27"/>
        <v>0.16597950000000003</v>
      </c>
      <c r="Z191" s="170">
        <v>0</v>
      </c>
      <c r="AA191" s="171">
        <f t="shared" si="28"/>
        <v>0</v>
      </c>
      <c r="AR191" s="18" t="s">
        <v>282</v>
      </c>
      <c r="AT191" s="18" t="s">
        <v>278</v>
      </c>
      <c r="AU191" s="18" t="s">
        <v>87</v>
      </c>
      <c r="AY191" s="18" t="s">
        <v>174</v>
      </c>
      <c r="BE191" s="112">
        <f t="shared" si="29"/>
        <v>0</v>
      </c>
      <c r="BF191" s="112">
        <f t="shared" si="30"/>
        <v>0</v>
      </c>
      <c r="BG191" s="112">
        <f t="shared" si="31"/>
        <v>0</v>
      </c>
      <c r="BH191" s="112">
        <f t="shared" si="32"/>
        <v>0</v>
      </c>
      <c r="BI191" s="112">
        <f t="shared" si="33"/>
        <v>0</v>
      </c>
      <c r="BJ191" s="18" t="s">
        <v>87</v>
      </c>
      <c r="BK191" s="112">
        <f t="shared" si="34"/>
        <v>0</v>
      </c>
      <c r="BL191" s="18" t="s">
        <v>237</v>
      </c>
      <c r="BM191" s="18" t="s">
        <v>556</v>
      </c>
    </row>
    <row r="192" spans="2:65" s="1" customFormat="1" ht="31.5" customHeight="1">
      <c r="B192" s="136"/>
      <c r="C192" s="165" t="s">
        <v>557</v>
      </c>
      <c r="D192" s="165" t="s">
        <v>175</v>
      </c>
      <c r="E192" s="166" t="s">
        <v>558</v>
      </c>
      <c r="F192" s="239" t="s">
        <v>559</v>
      </c>
      <c r="G192" s="239"/>
      <c r="H192" s="239"/>
      <c r="I192" s="239"/>
      <c r="J192" s="167" t="s">
        <v>223</v>
      </c>
      <c r="K192" s="168">
        <v>0.89100000000000001</v>
      </c>
      <c r="L192" s="240">
        <v>0</v>
      </c>
      <c r="M192" s="240"/>
      <c r="N192" s="241">
        <f t="shared" si="25"/>
        <v>0</v>
      </c>
      <c r="O192" s="241"/>
      <c r="P192" s="241"/>
      <c r="Q192" s="241"/>
      <c r="R192" s="139"/>
      <c r="T192" s="169" t="s">
        <v>5</v>
      </c>
      <c r="U192" s="43" t="s">
        <v>42</v>
      </c>
      <c r="V192" s="35"/>
      <c r="W192" s="170">
        <f t="shared" si="26"/>
        <v>0</v>
      </c>
      <c r="X192" s="170">
        <v>0</v>
      </c>
      <c r="Y192" s="170">
        <f t="shared" si="27"/>
        <v>0</v>
      </c>
      <c r="Z192" s="170">
        <v>0</v>
      </c>
      <c r="AA192" s="171">
        <f t="shared" si="28"/>
        <v>0</v>
      </c>
      <c r="AR192" s="18" t="s">
        <v>237</v>
      </c>
      <c r="AT192" s="18" t="s">
        <v>175</v>
      </c>
      <c r="AU192" s="18" t="s">
        <v>87</v>
      </c>
      <c r="AY192" s="18" t="s">
        <v>174</v>
      </c>
      <c r="BE192" s="112">
        <f t="shared" si="29"/>
        <v>0</v>
      </c>
      <c r="BF192" s="112">
        <f t="shared" si="30"/>
        <v>0</v>
      </c>
      <c r="BG192" s="112">
        <f t="shared" si="31"/>
        <v>0</v>
      </c>
      <c r="BH192" s="112">
        <f t="shared" si="32"/>
        <v>0</v>
      </c>
      <c r="BI192" s="112">
        <f t="shared" si="33"/>
        <v>0</v>
      </c>
      <c r="BJ192" s="18" t="s">
        <v>87</v>
      </c>
      <c r="BK192" s="112">
        <f t="shared" si="34"/>
        <v>0</v>
      </c>
      <c r="BL192" s="18" t="s">
        <v>237</v>
      </c>
      <c r="BM192" s="18" t="s">
        <v>560</v>
      </c>
    </row>
    <row r="193" spans="2:65" s="10" customFormat="1" ht="29.85" customHeight="1">
      <c r="B193" s="154"/>
      <c r="C193" s="155"/>
      <c r="D193" s="164" t="s">
        <v>294</v>
      </c>
      <c r="E193" s="164"/>
      <c r="F193" s="164"/>
      <c r="G193" s="164"/>
      <c r="H193" s="164"/>
      <c r="I193" s="164"/>
      <c r="J193" s="164"/>
      <c r="K193" s="164"/>
      <c r="L193" s="164"/>
      <c r="M193" s="164"/>
      <c r="N193" s="228">
        <f>BK193</f>
        <v>0</v>
      </c>
      <c r="O193" s="229"/>
      <c r="P193" s="229"/>
      <c r="Q193" s="229"/>
      <c r="R193" s="157"/>
      <c r="T193" s="158"/>
      <c r="U193" s="155"/>
      <c r="V193" s="155"/>
      <c r="W193" s="159">
        <f>SUM(W194:W201)</f>
        <v>0</v>
      </c>
      <c r="X193" s="155"/>
      <c r="Y193" s="159">
        <f>SUM(Y194:Y201)</f>
        <v>1.3008993200000001</v>
      </c>
      <c r="Z193" s="155"/>
      <c r="AA193" s="160">
        <f>SUM(AA194:AA201)</f>
        <v>0</v>
      </c>
      <c r="AR193" s="161" t="s">
        <v>87</v>
      </c>
      <c r="AT193" s="162" t="s">
        <v>74</v>
      </c>
      <c r="AU193" s="162" t="s">
        <v>82</v>
      </c>
      <c r="AY193" s="161" t="s">
        <v>174</v>
      </c>
      <c r="BK193" s="163">
        <f>SUM(BK194:BK201)</f>
        <v>0</v>
      </c>
    </row>
    <row r="194" spans="2:65" s="1" customFormat="1" ht="22.5" customHeight="1">
      <c r="B194" s="136"/>
      <c r="C194" s="165" t="s">
        <v>314</v>
      </c>
      <c r="D194" s="165" t="s">
        <v>175</v>
      </c>
      <c r="E194" s="166" t="s">
        <v>561</v>
      </c>
      <c r="F194" s="239" t="s">
        <v>562</v>
      </c>
      <c r="G194" s="239"/>
      <c r="H194" s="239"/>
      <c r="I194" s="239"/>
      <c r="J194" s="167" t="s">
        <v>178</v>
      </c>
      <c r="K194" s="168">
        <v>95.41</v>
      </c>
      <c r="L194" s="240">
        <v>0</v>
      </c>
      <c r="M194" s="240"/>
      <c r="N194" s="241">
        <f t="shared" ref="N194:N201" si="35">ROUND(L194*K194,2)</f>
        <v>0</v>
      </c>
      <c r="O194" s="241"/>
      <c r="P194" s="241"/>
      <c r="Q194" s="241"/>
      <c r="R194" s="139"/>
      <c r="T194" s="169" t="s">
        <v>5</v>
      </c>
      <c r="U194" s="43" t="s">
        <v>42</v>
      </c>
      <c r="V194" s="35"/>
      <c r="W194" s="170">
        <f t="shared" ref="W194:W201" si="36">V194*K194</f>
        <v>0</v>
      </c>
      <c r="X194" s="170">
        <v>0</v>
      </c>
      <c r="Y194" s="170">
        <f t="shared" ref="Y194:Y201" si="37">X194*K194</f>
        <v>0</v>
      </c>
      <c r="Z194" s="170">
        <v>0</v>
      </c>
      <c r="AA194" s="171">
        <f t="shared" ref="AA194:AA201" si="38">Z194*K194</f>
        <v>0</v>
      </c>
      <c r="AR194" s="18" t="s">
        <v>237</v>
      </c>
      <c r="AT194" s="18" t="s">
        <v>175</v>
      </c>
      <c r="AU194" s="18" t="s">
        <v>87</v>
      </c>
      <c r="AY194" s="18" t="s">
        <v>174</v>
      </c>
      <c r="BE194" s="112">
        <f t="shared" ref="BE194:BE201" si="39">IF(U194="základná",N194,0)</f>
        <v>0</v>
      </c>
      <c r="BF194" s="112">
        <f t="shared" ref="BF194:BF201" si="40">IF(U194="znížená",N194,0)</f>
        <v>0</v>
      </c>
      <c r="BG194" s="112">
        <f t="shared" ref="BG194:BG201" si="41">IF(U194="zákl. prenesená",N194,0)</f>
        <v>0</v>
      </c>
      <c r="BH194" s="112">
        <f t="shared" ref="BH194:BH201" si="42">IF(U194="zníž. prenesená",N194,0)</f>
        <v>0</v>
      </c>
      <c r="BI194" s="112">
        <f t="shared" ref="BI194:BI201" si="43">IF(U194="nulová",N194,0)</f>
        <v>0</v>
      </c>
      <c r="BJ194" s="18" t="s">
        <v>87</v>
      </c>
      <c r="BK194" s="112">
        <f t="shared" ref="BK194:BK201" si="44">ROUND(L194*K194,2)</f>
        <v>0</v>
      </c>
      <c r="BL194" s="18" t="s">
        <v>237</v>
      </c>
      <c r="BM194" s="18" t="s">
        <v>563</v>
      </c>
    </row>
    <row r="195" spans="2:65" s="1" customFormat="1" ht="31.5" customHeight="1">
      <c r="B195" s="136"/>
      <c r="C195" s="172" t="s">
        <v>318</v>
      </c>
      <c r="D195" s="172" t="s">
        <v>278</v>
      </c>
      <c r="E195" s="173" t="s">
        <v>564</v>
      </c>
      <c r="F195" s="242" t="s">
        <v>565</v>
      </c>
      <c r="G195" s="242"/>
      <c r="H195" s="242"/>
      <c r="I195" s="242"/>
      <c r="J195" s="174" t="s">
        <v>178</v>
      </c>
      <c r="K195" s="175">
        <v>109.72199999999999</v>
      </c>
      <c r="L195" s="243">
        <v>0</v>
      </c>
      <c r="M195" s="243"/>
      <c r="N195" s="244">
        <f t="shared" si="35"/>
        <v>0</v>
      </c>
      <c r="O195" s="241"/>
      <c r="P195" s="241"/>
      <c r="Q195" s="241"/>
      <c r="R195" s="139"/>
      <c r="T195" s="169" t="s">
        <v>5</v>
      </c>
      <c r="U195" s="43" t="s">
        <v>42</v>
      </c>
      <c r="V195" s="35"/>
      <c r="W195" s="170">
        <f t="shared" si="36"/>
        <v>0</v>
      </c>
      <c r="X195" s="170">
        <v>1E-4</v>
      </c>
      <c r="Y195" s="170">
        <f t="shared" si="37"/>
        <v>1.09722E-2</v>
      </c>
      <c r="Z195" s="170">
        <v>0</v>
      </c>
      <c r="AA195" s="171">
        <f t="shared" si="38"/>
        <v>0</v>
      </c>
      <c r="AR195" s="18" t="s">
        <v>282</v>
      </c>
      <c r="AT195" s="18" t="s">
        <v>278</v>
      </c>
      <c r="AU195" s="18" t="s">
        <v>87</v>
      </c>
      <c r="AY195" s="18" t="s">
        <v>174</v>
      </c>
      <c r="BE195" s="112">
        <f t="shared" si="39"/>
        <v>0</v>
      </c>
      <c r="BF195" s="112">
        <f t="shared" si="40"/>
        <v>0</v>
      </c>
      <c r="BG195" s="112">
        <f t="shared" si="41"/>
        <v>0</v>
      </c>
      <c r="BH195" s="112">
        <f t="shared" si="42"/>
        <v>0</v>
      </c>
      <c r="BI195" s="112">
        <f t="shared" si="43"/>
        <v>0</v>
      </c>
      <c r="BJ195" s="18" t="s">
        <v>87</v>
      </c>
      <c r="BK195" s="112">
        <f t="shared" si="44"/>
        <v>0</v>
      </c>
      <c r="BL195" s="18" t="s">
        <v>237</v>
      </c>
      <c r="BM195" s="18" t="s">
        <v>566</v>
      </c>
    </row>
    <row r="196" spans="2:65" s="1" customFormat="1" ht="31.5" customHeight="1">
      <c r="B196" s="136"/>
      <c r="C196" s="165" t="s">
        <v>308</v>
      </c>
      <c r="D196" s="165" t="s">
        <v>175</v>
      </c>
      <c r="E196" s="166" t="s">
        <v>567</v>
      </c>
      <c r="F196" s="239" t="s">
        <v>568</v>
      </c>
      <c r="G196" s="239"/>
      <c r="H196" s="239"/>
      <c r="I196" s="239"/>
      <c r="J196" s="167" t="s">
        <v>178</v>
      </c>
      <c r="K196" s="168">
        <v>95.41</v>
      </c>
      <c r="L196" s="240">
        <v>0</v>
      </c>
      <c r="M196" s="240"/>
      <c r="N196" s="241">
        <f t="shared" si="35"/>
        <v>0</v>
      </c>
      <c r="O196" s="241"/>
      <c r="P196" s="241"/>
      <c r="Q196" s="241"/>
      <c r="R196" s="139"/>
      <c r="T196" s="169" t="s">
        <v>5</v>
      </c>
      <c r="U196" s="43" t="s">
        <v>42</v>
      </c>
      <c r="V196" s="35"/>
      <c r="W196" s="170">
        <f t="shared" si="36"/>
        <v>0</v>
      </c>
      <c r="X196" s="170">
        <v>0</v>
      </c>
      <c r="Y196" s="170">
        <f t="shared" si="37"/>
        <v>0</v>
      </c>
      <c r="Z196" s="170">
        <v>0</v>
      </c>
      <c r="AA196" s="171">
        <f t="shared" si="38"/>
        <v>0</v>
      </c>
      <c r="AR196" s="18" t="s">
        <v>237</v>
      </c>
      <c r="AT196" s="18" t="s">
        <v>175</v>
      </c>
      <c r="AU196" s="18" t="s">
        <v>87</v>
      </c>
      <c r="AY196" s="18" t="s">
        <v>174</v>
      </c>
      <c r="BE196" s="112">
        <f t="shared" si="39"/>
        <v>0</v>
      </c>
      <c r="BF196" s="112">
        <f t="shared" si="40"/>
        <v>0</v>
      </c>
      <c r="BG196" s="112">
        <f t="shared" si="41"/>
        <v>0</v>
      </c>
      <c r="BH196" s="112">
        <f t="shared" si="42"/>
        <v>0</v>
      </c>
      <c r="BI196" s="112">
        <f t="shared" si="43"/>
        <v>0</v>
      </c>
      <c r="BJ196" s="18" t="s">
        <v>87</v>
      </c>
      <c r="BK196" s="112">
        <f t="shared" si="44"/>
        <v>0</v>
      </c>
      <c r="BL196" s="18" t="s">
        <v>237</v>
      </c>
      <c r="BM196" s="18" t="s">
        <v>569</v>
      </c>
    </row>
    <row r="197" spans="2:65" s="1" customFormat="1" ht="31.5" customHeight="1">
      <c r="B197" s="136"/>
      <c r="C197" s="172" t="s">
        <v>570</v>
      </c>
      <c r="D197" s="172" t="s">
        <v>278</v>
      </c>
      <c r="E197" s="173" t="s">
        <v>571</v>
      </c>
      <c r="F197" s="242" t="s">
        <v>572</v>
      </c>
      <c r="G197" s="242"/>
      <c r="H197" s="242"/>
      <c r="I197" s="242"/>
      <c r="J197" s="174" t="s">
        <v>178</v>
      </c>
      <c r="K197" s="175">
        <v>291.95499999999998</v>
      </c>
      <c r="L197" s="243">
        <v>0</v>
      </c>
      <c r="M197" s="243"/>
      <c r="N197" s="244">
        <f t="shared" si="35"/>
        <v>0</v>
      </c>
      <c r="O197" s="241"/>
      <c r="P197" s="241"/>
      <c r="Q197" s="241"/>
      <c r="R197" s="139"/>
      <c r="T197" s="169" t="s">
        <v>5</v>
      </c>
      <c r="U197" s="43" t="s">
        <v>42</v>
      </c>
      <c r="V197" s="35"/>
      <c r="W197" s="170">
        <f t="shared" si="36"/>
        <v>0</v>
      </c>
      <c r="X197" s="170">
        <v>8.5999999999999998E-4</v>
      </c>
      <c r="Y197" s="170">
        <f t="shared" si="37"/>
        <v>0.25108130000000001</v>
      </c>
      <c r="Z197" s="170">
        <v>0</v>
      </c>
      <c r="AA197" s="171">
        <f t="shared" si="38"/>
        <v>0</v>
      </c>
      <c r="AR197" s="18" t="s">
        <v>282</v>
      </c>
      <c r="AT197" s="18" t="s">
        <v>278</v>
      </c>
      <c r="AU197" s="18" t="s">
        <v>87</v>
      </c>
      <c r="AY197" s="18" t="s">
        <v>174</v>
      </c>
      <c r="BE197" s="112">
        <f t="shared" si="39"/>
        <v>0</v>
      </c>
      <c r="BF197" s="112">
        <f t="shared" si="40"/>
        <v>0</v>
      </c>
      <c r="BG197" s="112">
        <f t="shared" si="41"/>
        <v>0</v>
      </c>
      <c r="BH197" s="112">
        <f t="shared" si="42"/>
        <v>0</v>
      </c>
      <c r="BI197" s="112">
        <f t="shared" si="43"/>
        <v>0</v>
      </c>
      <c r="BJ197" s="18" t="s">
        <v>87</v>
      </c>
      <c r="BK197" s="112">
        <f t="shared" si="44"/>
        <v>0</v>
      </c>
      <c r="BL197" s="18" t="s">
        <v>237</v>
      </c>
      <c r="BM197" s="18" t="s">
        <v>573</v>
      </c>
    </row>
    <row r="198" spans="2:65" s="1" customFormat="1" ht="44.25" customHeight="1">
      <c r="B198" s="136"/>
      <c r="C198" s="165" t="s">
        <v>574</v>
      </c>
      <c r="D198" s="165" t="s">
        <v>175</v>
      </c>
      <c r="E198" s="166" t="s">
        <v>575</v>
      </c>
      <c r="F198" s="239" t="s">
        <v>576</v>
      </c>
      <c r="G198" s="239"/>
      <c r="H198" s="239"/>
      <c r="I198" s="239"/>
      <c r="J198" s="167" t="s">
        <v>178</v>
      </c>
      <c r="K198" s="168">
        <v>200.11699999999999</v>
      </c>
      <c r="L198" s="240">
        <v>0</v>
      </c>
      <c r="M198" s="240"/>
      <c r="N198" s="241">
        <f t="shared" si="35"/>
        <v>0</v>
      </c>
      <c r="O198" s="241"/>
      <c r="P198" s="241"/>
      <c r="Q198" s="241"/>
      <c r="R198" s="139"/>
      <c r="T198" s="169" t="s">
        <v>5</v>
      </c>
      <c r="U198" s="43" t="s">
        <v>42</v>
      </c>
      <c r="V198" s="35"/>
      <c r="W198" s="170">
        <f t="shared" si="36"/>
        <v>0</v>
      </c>
      <c r="X198" s="170">
        <v>5.4000000000000001E-4</v>
      </c>
      <c r="Y198" s="170">
        <f t="shared" si="37"/>
        <v>0.10806317999999999</v>
      </c>
      <c r="Z198" s="170">
        <v>0</v>
      </c>
      <c r="AA198" s="171">
        <f t="shared" si="38"/>
        <v>0</v>
      </c>
      <c r="AR198" s="18" t="s">
        <v>237</v>
      </c>
      <c r="AT198" s="18" t="s">
        <v>175</v>
      </c>
      <c r="AU198" s="18" t="s">
        <v>87</v>
      </c>
      <c r="AY198" s="18" t="s">
        <v>174</v>
      </c>
      <c r="BE198" s="112">
        <f t="shared" si="39"/>
        <v>0</v>
      </c>
      <c r="BF198" s="112">
        <f t="shared" si="40"/>
        <v>0</v>
      </c>
      <c r="BG198" s="112">
        <f t="shared" si="41"/>
        <v>0</v>
      </c>
      <c r="BH198" s="112">
        <f t="shared" si="42"/>
        <v>0</v>
      </c>
      <c r="BI198" s="112">
        <f t="shared" si="43"/>
        <v>0</v>
      </c>
      <c r="BJ198" s="18" t="s">
        <v>87</v>
      </c>
      <c r="BK198" s="112">
        <f t="shared" si="44"/>
        <v>0</v>
      </c>
      <c r="BL198" s="18" t="s">
        <v>237</v>
      </c>
      <c r="BM198" s="18" t="s">
        <v>577</v>
      </c>
    </row>
    <row r="199" spans="2:65" s="1" customFormat="1" ht="22.5" customHeight="1">
      <c r="B199" s="136"/>
      <c r="C199" s="172" t="s">
        <v>578</v>
      </c>
      <c r="D199" s="172" t="s">
        <v>278</v>
      </c>
      <c r="E199" s="173" t="s">
        <v>579</v>
      </c>
      <c r="F199" s="242" t="s">
        <v>580</v>
      </c>
      <c r="G199" s="242"/>
      <c r="H199" s="242"/>
      <c r="I199" s="242"/>
      <c r="J199" s="174" t="s">
        <v>178</v>
      </c>
      <c r="K199" s="175">
        <v>204.119</v>
      </c>
      <c r="L199" s="243">
        <v>0</v>
      </c>
      <c r="M199" s="243"/>
      <c r="N199" s="244">
        <f t="shared" si="35"/>
        <v>0</v>
      </c>
      <c r="O199" s="241"/>
      <c r="P199" s="241"/>
      <c r="Q199" s="241"/>
      <c r="R199" s="139"/>
      <c r="T199" s="169" t="s">
        <v>5</v>
      </c>
      <c r="U199" s="43" t="s">
        <v>42</v>
      </c>
      <c r="V199" s="35"/>
      <c r="W199" s="170">
        <f t="shared" si="36"/>
        <v>0</v>
      </c>
      <c r="X199" s="170">
        <v>2.16E-3</v>
      </c>
      <c r="Y199" s="170">
        <f t="shared" si="37"/>
        <v>0.44089704000000002</v>
      </c>
      <c r="Z199" s="170">
        <v>0</v>
      </c>
      <c r="AA199" s="171">
        <f t="shared" si="38"/>
        <v>0</v>
      </c>
      <c r="AR199" s="18" t="s">
        <v>282</v>
      </c>
      <c r="AT199" s="18" t="s">
        <v>278</v>
      </c>
      <c r="AU199" s="18" t="s">
        <v>87</v>
      </c>
      <c r="AY199" s="18" t="s">
        <v>174</v>
      </c>
      <c r="BE199" s="112">
        <f t="shared" si="39"/>
        <v>0</v>
      </c>
      <c r="BF199" s="112">
        <f t="shared" si="40"/>
        <v>0</v>
      </c>
      <c r="BG199" s="112">
        <f t="shared" si="41"/>
        <v>0</v>
      </c>
      <c r="BH199" s="112">
        <f t="shared" si="42"/>
        <v>0</v>
      </c>
      <c r="BI199" s="112">
        <f t="shared" si="43"/>
        <v>0</v>
      </c>
      <c r="BJ199" s="18" t="s">
        <v>87</v>
      </c>
      <c r="BK199" s="112">
        <f t="shared" si="44"/>
        <v>0</v>
      </c>
      <c r="BL199" s="18" t="s">
        <v>237</v>
      </c>
      <c r="BM199" s="18" t="s">
        <v>581</v>
      </c>
    </row>
    <row r="200" spans="2:65" s="1" customFormat="1" ht="22.5" customHeight="1">
      <c r="B200" s="136"/>
      <c r="C200" s="172" t="s">
        <v>582</v>
      </c>
      <c r="D200" s="172" t="s">
        <v>278</v>
      </c>
      <c r="E200" s="173" t="s">
        <v>583</v>
      </c>
      <c r="F200" s="242" t="s">
        <v>584</v>
      </c>
      <c r="G200" s="242"/>
      <c r="H200" s="242"/>
      <c r="I200" s="242"/>
      <c r="J200" s="174" t="s">
        <v>178</v>
      </c>
      <c r="K200" s="175">
        <v>204.119</v>
      </c>
      <c r="L200" s="243">
        <v>0</v>
      </c>
      <c r="M200" s="243"/>
      <c r="N200" s="244">
        <f t="shared" si="35"/>
        <v>0</v>
      </c>
      <c r="O200" s="241"/>
      <c r="P200" s="241"/>
      <c r="Q200" s="241"/>
      <c r="R200" s="139"/>
      <c r="T200" s="169" t="s">
        <v>5</v>
      </c>
      <c r="U200" s="43" t="s">
        <v>42</v>
      </c>
      <c r="V200" s="35"/>
      <c r="W200" s="170">
        <f t="shared" si="36"/>
        <v>0</v>
      </c>
      <c r="X200" s="170">
        <v>2.3999999999999998E-3</v>
      </c>
      <c r="Y200" s="170">
        <f t="shared" si="37"/>
        <v>0.48988559999999998</v>
      </c>
      <c r="Z200" s="170">
        <v>0</v>
      </c>
      <c r="AA200" s="171">
        <f t="shared" si="38"/>
        <v>0</v>
      </c>
      <c r="AR200" s="18" t="s">
        <v>282</v>
      </c>
      <c r="AT200" s="18" t="s">
        <v>278</v>
      </c>
      <c r="AU200" s="18" t="s">
        <v>87</v>
      </c>
      <c r="AY200" s="18" t="s">
        <v>174</v>
      </c>
      <c r="BE200" s="112">
        <f t="shared" si="39"/>
        <v>0</v>
      </c>
      <c r="BF200" s="112">
        <f t="shared" si="40"/>
        <v>0</v>
      </c>
      <c r="BG200" s="112">
        <f t="shared" si="41"/>
        <v>0</v>
      </c>
      <c r="BH200" s="112">
        <f t="shared" si="42"/>
        <v>0</v>
      </c>
      <c r="BI200" s="112">
        <f t="shared" si="43"/>
        <v>0</v>
      </c>
      <c r="BJ200" s="18" t="s">
        <v>87</v>
      </c>
      <c r="BK200" s="112">
        <f t="shared" si="44"/>
        <v>0</v>
      </c>
      <c r="BL200" s="18" t="s">
        <v>237</v>
      </c>
      <c r="BM200" s="18" t="s">
        <v>585</v>
      </c>
    </row>
    <row r="201" spans="2:65" s="1" customFormat="1" ht="31.5" customHeight="1">
      <c r="B201" s="136"/>
      <c r="C201" s="165" t="s">
        <v>313</v>
      </c>
      <c r="D201" s="165" t="s">
        <v>175</v>
      </c>
      <c r="E201" s="166" t="s">
        <v>586</v>
      </c>
      <c r="F201" s="239" t="s">
        <v>587</v>
      </c>
      <c r="G201" s="239"/>
      <c r="H201" s="239"/>
      <c r="I201" s="239"/>
      <c r="J201" s="167" t="s">
        <v>223</v>
      </c>
      <c r="K201" s="168">
        <v>1.3009999999999999</v>
      </c>
      <c r="L201" s="240">
        <v>0</v>
      </c>
      <c r="M201" s="240"/>
      <c r="N201" s="241">
        <f t="shared" si="35"/>
        <v>0</v>
      </c>
      <c r="O201" s="241"/>
      <c r="P201" s="241"/>
      <c r="Q201" s="241"/>
      <c r="R201" s="139"/>
      <c r="T201" s="169" t="s">
        <v>5</v>
      </c>
      <c r="U201" s="43" t="s">
        <v>42</v>
      </c>
      <c r="V201" s="35"/>
      <c r="W201" s="170">
        <f t="shared" si="36"/>
        <v>0</v>
      </c>
      <c r="X201" s="170">
        <v>0</v>
      </c>
      <c r="Y201" s="170">
        <f t="shared" si="37"/>
        <v>0</v>
      </c>
      <c r="Z201" s="170">
        <v>0</v>
      </c>
      <c r="AA201" s="171">
        <f t="shared" si="38"/>
        <v>0</v>
      </c>
      <c r="AR201" s="18" t="s">
        <v>237</v>
      </c>
      <c r="AT201" s="18" t="s">
        <v>175</v>
      </c>
      <c r="AU201" s="18" t="s">
        <v>87</v>
      </c>
      <c r="AY201" s="18" t="s">
        <v>174</v>
      </c>
      <c r="BE201" s="112">
        <f t="shared" si="39"/>
        <v>0</v>
      </c>
      <c r="BF201" s="112">
        <f t="shared" si="40"/>
        <v>0</v>
      </c>
      <c r="BG201" s="112">
        <f t="shared" si="41"/>
        <v>0</v>
      </c>
      <c r="BH201" s="112">
        <f t="shared" si="42"/>
        <v>0</v>
      </c>
      <c r="BI201" s="112">
        <f t="shared" si="43"/>
        <v>0</v>
      </c>
      <c r="BJ201" s="18" t="s">
        <v>87</v>
      </c>
      <c r="BK201" s="112">
        <f t="shared" si="44"/>
        <v>0</v>
      </c>
      <c r="BL201" s="18" t="s">
        <v>237</v>
      </c>
      <c r="BM201" s="18" t="s">
        <v>588</v>
      </c>
    </row>
    <row r="202" spans="2:65" s="10" customFormat="1" ht="29.85" customHeight="1">
      <c r="B202" s="154"/>
      <c r="C202" s="155"/>
      <c r="D202" s="164" t="s">
        <v>416</v>
      </c>
      <c r="E202" s="164"/>
      <c r="F202" s="164"/>
      <c r="G202" s="164"/>
      <c r="H202" s="164"/>
      <c r="I202" s="164"/>
      <c r="J202" s="164"/>
      <c r="K202" s="164"/>
      <c r="L202" s="164"/>
      <c r="M202" s="164"/>
      <c r="N202" s="228">
        <f>BK202</f>
        <v>0</v>
      </c>
      <c r="O202" s="229"/>
      <c r="P202" s="229"/>
      <c r="Q202" s="229"/>
      <c r="R202" s="157"/>
      <c r="T202" s="158"/>
      <c r="U202" s="155"/>
      <c r="V202" s="155"/>
      <c r="W202" s="159">
        <f>SUM(W203:W211)</f>
        <v>0</v>
      </c>
      <c r="X202" s="155"/>
      <c r="Y202" s="159">
        <f>SUM(Y203:Y211)</f>
        <v>9.7244506400000024</v>
      </c>
      <c r="Z202" s="155"/>
      <c r="AA202" s="160">
        <f>SUM(AA203:AA211)</f>
        <v>0</v>
      </c>
      <c r="AR202" s="161" t="s">
        <v>87</v>
      </c>
      <c r="AT202" s="162" t="s">
        <v>74</v>
      </c>
      <c r="AU202" s="162" t="s">
        <v>82</v>
      </c>
      <c r="AY202" s="161" t="s">
        <v>174</v>
      </c>
      <c r="BK202" s="163">
        <f>SUM(BK203:BK211)</f>
        <v>0</v>
      </c>
    </row>
    <row r="203" spans="2:65" s="1" customFormat="1" ht="31.5" customHeight="1">
      <c r="B203" s="136"/>
      <c r="C203" s="165" t="s">
        <v>589</v>
      </c>
      <c r="D203" s="165" t="s">
        <v>175</v>
      </c>
      <c r="E203" s="166" t="s">
        <v>590</v>
      </c>
      <c r="F203" s="239" t="s">
        <v>591</v>
      </c>
      <c r="G203" s="239"/>
      <c r="H203" s="239"/>
      <c r="I203" s="239"/>
      <c r="J203" s="167" t="s">
        <v>198</v>
      </c>
      <c r="K203" s="168">
        <v>515.43499999999995</v>
      </c>
      <c r="L203" s="240">
        <v>0</v>
      </c>
      <c r="M203" s="240"/>
      <c r="N203" s="241">
        <f t="shared" ref="N203:N211" si="45">ROUND(L203*K203,2)</f>
        <v>0</v>
      </c>
      <c r="O203" s="241"/>
      <c r="P203" s="241"/>
      <c r="Q203" s="241"/>
      <c r="R203" s="139"/>
      <c r="T203" s="169" t="s">
        <v>5</v>
      </c>
      <c r="U203" s="43" t="s">
        <v>42</v>
      </c>
      <c r="V203" s="35"/>
      <c r="W203" s="170">
        <f t="shared" ref="W203:W211" si="46">V203*K203</f>
        <v>0</v>
      </c>
      <c r="X203" s="170">
        <v>2.5999999999999998E-4</v>
      </c>
      <c r="Y203" s="170">
        <f t="shared" ref="Y203:Y211" si="47">X203*K203</f>
        <v>0.13401309999999997</v>
      </c>
      <c r="Z203" s="170">
        <v>0</v>
      </c>
      <c r="AA203" s="171">
        <f t="shared" ref="AA203:AA211" si="48">Z203*K203</f>
        <v>0</v>
      </c>
      <c r="AR203" s="18" t="s">
        <v>237</v>
      </c>
      <c r="AT203" s="18" t="s">
        <v>175</v>
      </c>
      <c r="AU203" s="18" t="s">
        <v>87</v>
      </c>
      <c r="AY203" s="18" t="s">
        <v>174</v>
      </c>
      <c r="BE203" s="112">
        <f t="shared" ref="BE203:BE211" si="49">IF(U203="základná",N203,0)</f>
        <v>0</v>
      </c>
      <c r="BF203" s="112">
        <f t="shared" ref="BF203:BF211" si="50">IF(U203="znížená",N203,0)</f>
        <v>0</v>
      </c>
      <c r="BG203" s="112">
        <f t="shared" ref="BG203:BG211" si="51">IF(U203="zákl. prenesená",N203,0)</f>
        <v>0</v>
      </c>
      <c r="BH203" s="112">
        <f t="shared" ref="BH203:BH211" si="52">IF(U203="zníž. prenesená",N203,0)</f>
        <v>0</v>
      </c>
      <c r="BI203" s="112">
        <f t="shared" ref="BI203:BI211" si="53">IF(U203="nulová",N203,0)</f>
        <v>0</v>
      </c>
      <c r="BJ203" s="18" t="s">
        <v>87</v>
      </c>
      <c r="BK203" s="112">
        <f t="shared" ref="BK203:BK211" si="54">ROUND(L203*K203,2)</f>
        <v>0</v>
      </c>
      <c r="BL203" s="18" t="s">
        <v>237</v>
      </c>
      <c r="BM203" s="18" t="s">
        <v>592</v>
      </c>
    </row>
    <row r="204" spans="2:65" s="1" customFormat="1" ht="31.5" customHeight="1">
      <c r="B204" s="136"/>
      <c r="C204" s="165" t="s">
        <v>346</v>
      </c>
      <c r="D204" s="165" t="s">
        <v>175</v>
      </c>
      <c r="E204" s="166" t="s">
        <v>593</v>
      </c>
      <c r="F204" s="239" t="s">
        <v>594</v>
      </c>
      <c r="G204" s="239"/>
      <c r="H204" s="239"/>
      <c r="I204" s="239"/>
      <c r="J204" s="167" t="s">
        <v>198</v>
      </c>
      <c r="K204" s="168">
        <v>68.396000000000001</v>
      </c>
      <c r="L204" s="240">
        <v>0</v>
      </c>
      <c r="M204" s="240"/>
      <c r="N204" s="241">
        <f t="shared" si="45"/>
        <v>0</v>
      </c>
      <c r="O204" s="241"/>
      <c r="P204" s="241"/>
      <c r="Q204" s="241"/>
      <c r="R204" s="139"/>
      <c r="T204" s="169" t="s">
        <v>5</v>
      </c>
      <c r="U204" s="43" t="s">
        <v>42</v>
      </c>
      <c r="V204" s="35"/>
      <c r="W204" s="170">
        <f t="shared" si="46"/>
        <v>0</v>
      </c>
      <c r="X204" s="170">
        <v>2.5999999999999998E-4</v>
      </c>
      <c r="Y204" s="170">
        <f t="shared" si="47"/>
        <v>1.7782959999999997E-2</v>
      </c>
      <c r="Z204" s="170">
        <v>0</v>
      </c>
      <c r="AA204" s="171">
        <f t="shared" si="48"/>
        <v>0</v>
      </c>
      <c r="AR204" s="18" t="s">
        <v>237</v>
      </c>
      <c r="AT204" s="18" t="s">
        <v>175</v>
      </c>
      <c r="AU204" s="18" t="s">
        <v>87</v>
      </c>
      <c r="AY204" s="18" t="s">
        <v>174</v>
      </c>
      <c r="BE204" s="112">
        <f t="shared" si="49"/>
        <v>0</v>
      </c>
      <c r="BF204" s="112">
        <f t="shared" si="50"/>
        <v>0</v>
      </c>
      <c r="BG204" s="112">
        <f t="shared" si="51"/>
        <v>0</v>
      </c>
      <c r="BH204" s="112">
        <f t="shared" si="52"/>
        <v>0</v>
      </c>
      <c r="BI204" s="112">
        <f t="shared" si="53"/>
        <v>0</v>
      </c>
      <c r="BJ204" s="18" t="s">
        <v>87</v>
      </c>
      <c r="BK204" s="112">
        <f t="shared" si="54"/>
        <v>0</v>
      </c>
      <c r="BL204" s="18" t="s">
        <v>237</v>
      </c>
      <c r="BM204" s="18" t="s">
        <v>595</v>
      </c>
    </row>
    <row r="205" spans="2:65" s="1" customFormat="1" ht="31.5" customHeight="1">
      <c r="B205" s="136"/>
      <c r="C205" s="165" t="s">
        <v>596</v>
      </c>
      <c r="D205" s="165" t="s">
        <v>175</v>
      </c>
      <c r="E205" s="166" t="s">
        <v>597</v>
      </c>
      <c r="F205" s="239" t="s">
        <v>598</v>
      </c>
      <c r="G205" s="239"/>
      <c r="H205" s="239"/>
      <c r="I205" s="239"/>
      <c r="J205" s="167" t="s">
        <v>198</v>
      </c>
      <c r="K205" s="168">
        <v>27.132999999999999</v>
      </c>
      <c r="L205" s="240">
        <v>0</v>
      </c>
      <c r="M205" s="240"/>
      <c r="N205" s="241">
        <f t="shared" si="45"/>
        <v>0</v>
      </c>
      <c r="O205" s="241"/>
      <c r="P205" s="241"/>
      <c r="Q205" s="241"/>
      <c r="R205" s="139"/>
      <c r="T205" s="169" t="s">
        <v>5</v>
      </c>
      <c r="U205" s="43" t="s">
        <v>42</v>
      </c>
      <c r="V205" s="35"/>
      <c r="W205" s="170">
        <f t="shared" si="46"/>
        <v>0</v>
      </c>
      <c r="X205" s="170">
        <v>2.5999999999999998E-4</v>
      </c>
      <c r="Y205" s="170">
        <f t="shared" si="47"/>
        <v>7.0545799999999995E-3</v>
      </c>
      <c r="Z205" s="170">
        <v>0</v>
      </c>
      <c r="AA205" s="171">
        <f t="shared" si="48"/>
        <v>0</v>
      </c>
      <c r="AR205" s="18" t="s">
        <v>237</v>
      </c>
      <c r="AT205" s="18" t="s">
        <v>175</v>
      </c>
      <c r="AU205" s="18" t="s">
        <v>87</v>
      </c>
      <c r="AY205" s="18" t="s">
        <v>174</v>
      </c>
      <c r="BE205" s="112">
        <f t="shared" si="49"/>
        <v>0</v>
      </c>
      <c r="BF205" s="112">
        <f t="shared" si="50"/>
        <v>0</v>
      </c>
      <c r="BG205" s="112">
        <f t="shared" si="51"/>
        <v>0</v>
      </c>
      <c r="BH205" s="112">
        <f t="shared" si="52"/>
        <v>0</v>
      </c>
      <c r="BI205" s="112">
        <f t="shared" si="53"/>
        <v>0</v>
      </c>
      <c r="BJ205" s="18" t="s">
        <v>87</v>
      </c>
      <c r="BK205" s="112">
        <f t="shared" si="54"/>
        <v>0</v>
      </c>
      <c r="BL205" s="18" t="s">
        <v>237</v>
      </c>
      <c r="BM205" s="18" t="s">
        <v>599</v>
      </c>
    </row>
    <row r="206" spans="2:65" s="1" customFormat="1" ht="31.5" customHeight="1">
      <c r="B206" s="136"/>
      <c r="C206" s="172" t="s">
        <v>350</v>
      </c>
      <c r="D206" s="172" t="s">
        <v>278</v>
      </c>
      <c r="E206" s="173" t="s">
        <v>600</v>
      </c>
      <c r="F206" s="242" t="s">
        <v>601</v>
      </c>
      <c r="G206" s="242"/>
      <c r="H206" s="242"/>
      <c r="I206" s="242"/>
      <c r="J206" s="174" t="s">
        <v>388</v>
      </c>
      <c r="K206" s="175">
        <v>11.22</v>
      </c>
      <c r="L206" s="243">
        <v>0</v>
      </c>
      <c r="M206" s="243"/>
      <c r="N206" s="244">
        <f t="shared" si="45"/>
        <v>0</v>
      </c>
      <c r="O206" s="241"/>
      <c r="P206" s="241"/>
      <c r="Q206" s="241"/>
      <c r="R206" s="139"/>
      <c r="T206" s="169" t="s">
        <v>5</v>
      </c>
      <c r="U206" s="43" t="s">
        <v>42</v>
      </c>
      <c r="V206" s="35"/>
      <c r="W206" s="170">
        <f t="shared" si="46"/>
        <v>0</v>
      </c>
      <c r="X206" s="170">
        <v>0.55000000000000004</v>
      </c>
      <c r="Y206" s="170">
        <f t="shared" si="47"/>
        <v>6.1710000000000012</v>
      </c>
      <c r="Z206" s="170">
        <v>0</v>
      </c>
      <c r="AA206" s="171">
        <f t="shared" si="48"/>
        <v>0</v>
      </c>
      <c r="AR206" s="18" t="s">
        <v>282</v>
      </c>
      <c r="AT206" s="18" t="s">
        <v>278</v>
      </c>
      <c r="AU206" s="18" t="s">
        <v>87</v>
      </c>
      <c r="AY206" s="18" t="s">
        <v>174</v>
      </c>
      <c r="BE206" s="112">
        <f t="shared" si="49"/>
        <v>0</v>
      </c>
      <c r="BF206" s="112">
        <f t="shared" si="50"/>
        <v>0</v>
      </c>
      <c r="BG206" s="112">
        <f t="shared" si="51"/>
        <v>0</v>
      </c>
      <c r="BH206" s="112">
        <f t="shared" si="52"/>
        <v>0</v>
      </c>
      <c r="BI206" s="112">
        <f t="shared" si="53"/>
        <v>0</v>
      </c>
      <c r="BJ206" s="18" t="s">
        <v>87</v>
      </c>
      <c r="BK206" s="112">
        <f t="shared" si="54"/>
        <v>0</v>
      </c>
      <c r="BL206" s="18" t="s">
        <v>237</v>
      </c>
      <c r="BM206" s="18" t="s">
        <v>602</v>
      </c>
    </row>
    <row r="207" spans="2:65" s="1" customFormat="1" ht="31.5" customHeight="1">
      <c r="B207" s="136"/>
      <c r="C207" s="165" t="s">
        <v>354</v>
      </c>
      <c r="D207" s="165" t="s">
        <v>175</v>
      </c>
      <c r="E207" s="166" t="s">
        <v>603</v>
      </c>
      <c r="F207" s="239" t="s">
        <v>604</v>
      </c>
      <c r="G207" s="239"/>
      <c r="H207" s="239"/>
      <c r="I207" s="239"/>
      <c r="J207" s="167" t="s">
        <v>178</v>
      </c>
      <c r="K207" s="168">
        <v>120.167</v>
      </c>
      <c r="L207" s="240">
        <v>0</v>
      </c>
      <c r="M207" s="240"/>
      <c r="N207" s="241">
        <f t="shared" si="45"/>
        <v>0</v>
      </c>
      <c r="O207" s="241"/>
      <c r="P207" s="241"/>
      <c r="Q207" s="241"/>
      <c r="R207" s="139"/>
      <c r="T207" s="169" t="s">
        <v>5</v>
      </c>
      <c r="U207" s="43" t="s">
        <v>42</v>
      </c>
      <c r="V207" s="35"/>
      <c r="W207" s="170">
        <f t="shared" si="46"/>
        <v>0</v>
      </c>
      <c r="X207" s="170">
        <v>0</v>
      </c>
      <c r="Y207" s="170">
        <f t="shared" si="47"/>
        <v>0</v>
      </c>
      <c r="Z207" s="170">
        <v>0</v>
      </c>
      <c r="AA207" s="171">
        <f t="shared" si="48"/>
        <v>0</v>
      </c>
      <c r="AR207" s="18" t="s">
        <v>237</v>
      </c>
      <c r="AT207" s="18" t="s">
        <v>175</v>
      </c>
      <c r="AU207" s="18" t="s">
        <v>87</v>
      </c>
      <c r="AY207" s="18" t="s">
        <v>174</v>
      </c>
      <c r="BE207" s="112">
        <f t="shared" si="49"/>
        <v>0</v>
      </c>
      <c r="BF207" s="112">
        <f t="shared" si="50"/>
        <v>0</v>
      </c>
      <c r="BG207" s="112">
        <f t="shared" si="51"/>
        <v>0</v>
      </c>
      <c r="BH207" s="112">
        <f t="shared" si="52"/>
        <v>0</v>
      </c>
      <c r="BI207" s="112">
        <f t="shared" si="53"/>
        <v>0</v>
      </c>
      <c r="BJ207" s="18" t="s">
        <v>87</v>
      </c>
      <c r="BK207" s="112">
        <f t="shared" si="54"/>
        <v>0</v>
      </c>
      <c r="BL207" s="18" t="s">
        <v>237</v>
      </c>
      <c r="BM207" s="18" t="s">
        <v>605</v>
      </c>
    </row>
    <row r="208" spans="2:65" s="1" customFormat="1" ht="31.5" customHeight="1">
      <c r="B208" s="136"/>
      <c r="C208" s="172" t="s">
        <v>358</v>
      </c>
      <c r="D208" s="172" t="s">
        <v>278</v>
      </c>
      <c r="E208" s="173" t="s">
        <v>606</v>
      </c>
      <c r="F208" s="242" t="s">
        <v>607</v>
      </c>
      <c r="G208" s="242"/>
      <c r="H208" s="242"/>
      <c r="I208" s="242"/>
      <c r="J208" s="174" t="s">
        <v>388</v>
      </c>
      <c r="K208" s="175">
        <v>3.1720000000000002</v>
      </c>
      <c r="L208" s="243">
        <v>0</v>
      </c>
      <c r="M208" s="243"/>
      <c r="N208" s="244">
        <f t="shared" si="45"/>
        <v>0</v>
      </c>
      <c r="O208" s="241"/>
      <c r="P208" s="241"/>
      <c r="Q208" s="241"/>
      <c r="R208" s="139"/>
      <c r="T208" s="169" t="s">
        <v>5</v>
      </c>
      <c r="U208" s="43" t="s">
        <v>42</v>
      </c>
      <c r="V208" s="35"/>
      <c r="W208" s="170">
        <f t="shared" si="46"/>
        <v>0</v>
      </c>
      <c r="X208" s="170">
        <v>0.55000000000000004</v>
      </c>
      <c r="Y208" s="170">
        <f t="shared" si="47"/>
        <v>1.7446000000000002</v>
      </c>
      <c r="Z208" s="170">
        <v>0</v>
      </c>
      <c r="AA208" s="171">
        <f t="shared" si="48"/>
        <v>0</v>
      </c>
      <c r="AR208" s="18" t="s">
        <v>282</v>
      </c>
      <c r="AT208" s="18" t="s">
        <v>278</v>
      </c>
      <c r="AU208" s="18" t="s">
        <v>87</v>
      </c>
      <c r="AY208" s="18" t="s">
        <v>174</v>
      </c>
      <c r="BE208" s="112">
        <f t="shared" si="49"/>
        <v>0</v>
      </c>
      <c r="BF208" s="112">
        <f t="shared" si="50"/>
        <v>0</v>
      </c>
      <c r="BG208" s="112">
        <f t="shared" si="51"/>
        <v>0</v>
      </c>
      <c r="BH208" s="112">
        <f t="shared" si="52"/>
        <v>0</v>
      </c>
      <c r="BI208" s="112">
        <f t="shared" si="53"/>
        <v>0</v>
      </c>
      <c r="BJ208" s="18" t="s">
        <v>87</v>
      </c>
      <c r="BK208" s="112">
        <f t="shared" si="54"/>
        <v>0</v>
      </c>
      <c r="BL208" s="18" t="s">
        <v>237</v>
      </c>
      <c r="BM208" s="18" t="s">
        <v>608</v>
      </c>
    </row>
    <row r="209" spans="2:65" s="1" customFormat="1" ht="31.5" customHeight="1">
      <c r="B209" s="136"/>
      <c r="C209" s="165" t="s">
        <v>362</v>
      </c>
      <c r="D209" s="165" t="s">
        <v>175</v>
      </c>
      <c r="E209" s="166" t="s">
        <v>609</v>
      </c>
      <c r="F209" s="239" t="s">
        <v>610</v>
      </c>
      <c r="G209" s="239"/>
      <c r="H209" s="239"/>
      <c r="I209" s="239"/>
      <c r="J209" s="167" t="s">
        <v>198</v>
      </c>
      <c r="K209" s="168">
        <v>1200</v>
      </c>
      <c r="L209" s="240">
        <v>0</v>
      </c>
      <c r="M209" s="240"/>
      <c r="N209" s="241">
        <f t="shared" si="45"/>
        <v>0</v>
      </c>
      <c r="O209" s="241"/>
      <c r="P209" s="241"/>
      <c r="Q209" s="241"/>
      <c r="R209" s="139"/>
      <c r="T209" s="169" t="s">
        <v>5</v>
      </c>
      <c r="U209" s="43" t="s">
        <v>42</v>
      </c>
      <c r="V209" s="35"/>
      <c r="W209" s="170">
        <f t="shared" si="46"/>
        <v>0</v>
      </c>
      <c r="X209" s="170">
        <v>0</v>
      </c>
      <c r="Y209" s="170">
        <f t="shared" si="47"/>
        <v>0</v>
      </c>
      <c r="Z209" s="170">
        <v>0</v>
      </c>
      <c r="AA209" s="171">
        <f t="shared" si="48"/>
        <v>0</v>
      </c>
      <c r="AR209" s="18" t="s">
        <v>237</v>
      </c>
      <c r="AT209" s="18" t="s">
        <v>175</v>
      </c>
      <c r="AU209" s="18" t="s">
        <v>87</v>
      </c>
      <c r="AY209" s="18" t="s">
        <v>174</v>
      </c>
      <c r="BE209" s="112">
        <f t="shared" si="49"/>
        <v>0</v>
      </c>
      <c r="BF209" s="112">
        <f t="shared" si="50"/>
        <v>0</v>
      </c>
      <c r="BG209" s="112">
        <f t="shared" si="51"/>
        <v>0</v>
      </c>
      <c r="BH209" s="112">
        <f t="shared" si="52"/>
        <v>0</v>
      </c>
      <c r="BI209" s="112">
        <f t="shared" si="53"/>
        <v>0</v>
      </c>
      <c r="BJ209" s="18" t="s">
        <v>87</v>
      </c>
      <c r="BK209" s="112">
        <f t="shared" si="54"/>
        <v>0</v>
      </c>
      <c r="BL209" s="18" t="s">
        <v>237</v>
      </c>
      <c r="BM209" s="18" t="s">
        <v>611</v>
      </c>
    </row>
    <row r="210" spans="2:65" s="1" customFormat="1" ht="31.5" customHeight="1">
      <c r="B210" s="136"/>
      <c r="C210" s="172" t="s">
        <v>366</v>
      </c>
      <c r="D210" s="172" t="s">
        <v>278</v>
      </c>
      <c r="E210" s="173" t="s">
        <v>612</v>
      </c>
      <c r="F210" s="242" t="s">
        <v>613</v>
      </c>
      <c r="G210" s="242"/>
      <c r="H210" s="242"/>
      <c r="I210" s="242"/>
      <c r="J210" s="174" t="s">
        <v>388</v>
      </c>
      <c r="K210" s="175">
        <v>3</v>
      </c>
      <c r="L210" s="243">
        <v>0</v>
      </c>
      <c r="M210" s="243"/>
      <c r="N210" s="244">
        <f t="shared" si="45"/>
        <v>0</v>
      </c>
      <c r="O210" s="241"/>
      <c r="P210" s="241"/>
      <c r="Q210" s="241"/>
      <c r="R210" s="139"/>
      <c r="T210" s="169" t="s">
        <v>5</v>
      </c>
      <c r="U210" s="43" t="s">
        <v>42</v>
      </c>
      <c r="V210" s="35"/>
      <c r="W210" s="170">
        <f t="shared" si="46"/>
        <v>0</v>
      </c>
      <c r="X210" s="170">
        <v>0.55000000000000004</v>
      </c>
      <c r="Y210" s="170">
        <f t="shared" si="47"/>
        <v>1.6500000000000001</v>
      </c>
      <c r="Z210" s="170">
        <v>0</v>
      </c>
      <c r="AA210" s="171">
        <f t="shared" si="48"/>
        <v>0</v>
      </c>
      <c r="AR210" s="18" t="s">
        <v>282</v>
      </c>
      <c r="AT210" s="18" t="s">
        <v>278</v>
      </c>
      <c r="AU210" s="18" t="s">
        <v>87</v>
      </c>
      <c r="AY210" s="18" t="s">
        <v>174</v>
      </c>
      <c r="BE210" s="112">
        <f t="shared" si="49"/>
        <v>0</v>
      </c>
      <c r="BF210" s="112">
        <f t="shared" si="50"/>
        <v>0</v>
      </c>
      <c r="BG210" s="112">
        <f t="shared" si="51"/>
        <v>0</v>
      </c>
      <c r="BH210" s="112">
        <f t="shared" si="52"/>
        <v>0</v>
      </c>
      <c r="BI210" s="112">
        <f t="shared" si="53"/>
        <v>0</v>
      </c>
      <c r="BJ210" s="18" t="s">
        <v>87</v>
      </c>
      <c r="BK210" s="112">
        <f t="shared" si="54"/>
        <v>0</v>
      </c>
      <c r="BL210" s="18" t="s">
        <v>237</v>
      </c>
      <c r="BM210" s="18" t="s">
        <v>614</v>
      </c>
    </row>
    <row r="211" spans="2:65" s="1" customFormat="1" ht="31.5" customHeight="1">
      <c r="B211" s="136"/>
      <c r="C211" s="165" t="s">
        <v>370</v>
      </c>
      <c r="D211" s="165" t="s">
        <v>175</v>
      </c>
      <c r="E211" s="166" t="s">
        <v>615</v>
      </c>
      <c r="F211" s="239" t="s">
        <v>616</v>
      </c>
      <c r="G211" s="239"/>
      <c r="H211" s="239"/>
      <c r="I211" s="239"/>
      <c r="J211" s="167" t="s">
        <v>223</v>
      </c>
      <c r="K211" s="168">
        <v>9.7240000000000002</v>
      </c>
      <c r="L211" s="240">
        <v>0</v>
      </c>
      <c r="M211" s="240"/>
      <c r="N211" s="241">
        <f t="shared" si="45"/>
        <v>0</v>
      </c>
      <c r="O211" s="241"/>
      <c r="P211" s="241"/>
      <c r="Q211" s="241"/>
      <c r="R211" s="139"/>
      <c r="T211" s="169" t="s">
        <v>5</v>
      </c>
      <c r="U211" s="43" t="s">
        <v>42</v>
      </c>
      <c r="V211" s="35"/>
      <c r="W211" s="170">
        <f t="shared" si="46"/>
        <v>0</v>
      </c>
      <c r="X211" s="170">
        <v>0</v>
      </c>
      <c r="Y211" s="170">
        <f t="shared" si="47"/>
        <v>0</v>
      </c>
      <c r="Z211" s="170">
        <v>0</v>
      </c>
      <c r="AA211" s="171">
        <f t="shared" si="48"/>
        <v>0</v>
      </c>
      <c r="AR211" s="18" t="s">
        <v>237</v>
      </c>
      <c r="AT211" s="18" t="s">
        <v>175</v>
      </c>
      <c r="AU211" s="18" t="s">
        <v>87</v>
      </c>
      <c r="AY211" s="18" t="s">
        <v>174</v>
      </c>
      <c r="BE211" s="112">
        <f t="shared" si="49"/>
        <v>0</v>
      </c>
      <c r="BF211" s="112">
        <f t="shared" si="50"/>
        <v>0</v>
      </c>
      <c r="BG211" s="112">
        <f t="shared" si="51"/>
        <v>0</v>
      </c>
      <c r="BH211" s="112">
        <f t="shared" si="52"/>
        <v>0</v>
      </c>
      <c r="BI211" s="112">
        <f t="shared" si="53"/>
        <v>0</v>
      </c>
      <c r="BJ211" s="18" t="s">
        <v>87</v>
      </c>
      <c r="BK211" s="112">
        <f t="shared" si="54"/>
        <v>0</v>
      </c>
      <c r="BL211" s="18" t="s">
        <v>237</v>
      </c>
      <c r="BM211" s="18" t="s">
        <v>617</v>
      </c>
    </row>
    <row r="212" spans="2:65" s="10" customFormat="1" ht="29.85" customHeight="1">
      <c r="B212" s="154"/>
      <c r="C212" s="155"/>
      <c r="D212" s="164" t="s">
        <v>147</v>
      </c>
      <c r="E212" s="164"/>
      <c r="F212" s="164"/>
      <c r="G212" s="164"/>
      <c r="H212" s="164"/>
      <c r="I212" s="164"/>
      <c r="J212" s="164"/>
      <c r="K212" s="164"/>
      <c r="L212" s="164"/>
      <c r="M212" s="164"/>
      <c r="N212" s="228">
        <f>BK212</f>
        <v>0</v>
      </c>
      <c r="O212" s="229"/>
      <c r="P212" s="229"/>
      <c r="Q212" s="229"/>
      <c r="R212" s="157"/>
      <c r="T212" s="158"/>
      <c r="U212" s="155"/>
      <c r="V212" s="155"/>
      <c r="W212" s="159">
        <f>SUM(W213:W214)</f>
        <v>0</v>
      </c>
      <c r="X212" s="155"/>
      <c r="Y212" s="159">
        <f>SUM(Y213:Y214)</f>
        <v>2.9303083499999998</v>
      </c>
      <c r="Z212" s="155"/>
      <c r="AA212" s="160">
        <f>SUM(AA213:AA214)</f>
        <v>0</v>
      </c>
      <c r="AR212" s="161" t="s">
        <v>87</v>
      </c>
      <c r="AT212" s="162" t="s">
        <v>74</v>
      </c>
      <c r="AU212" s="162" t="s">
        <v>82</v>
      </c>
      <c r="AY212" s="161" t="s">
        <v>174</v>
      </c>
      <c r="BK212" s="163">
        <f>SUM(BK213:BK214)</f>
        <v>0</v>
      </c>
    </row>
    <row r="213" spans="2:65" s="1" customFormat="1" ht="31.5" customHeight="1">
      <c r="B213" s="136"/>
      <c r="C213" s="165" t="s">
        <v>618</v>
      </c>
      <c r="D213" s="165" t="s">
        <v>175</v>
      </c>
      <c r="E213" s="166" t="s">
        <v>619</v>
      </c>
      <c r="F213" s="239" t="s">
        <v>620</v>
      </c>
      <c r="G213" s="239"/>
      <c r="H213" s="239"/>
      <c r="I213" s="239"/>
      <c r="J213" s="167" t="s">
        <v>178</v>
      </c>
      <c r="K213" s="168">
        <v>180.10499999999999</v>
      </c>
      <c r="L213" s="240">
        <v>0</v>
      </c>
      <c r="M213" s="240"/>
      <c r="N213" s="241">
        <f>ROUND(L213*K213,2)</f>
        <v>0</v>
      </c>
      <c r="O213" s="241"/>
      <c r="P213" s="241"/>
      <c r="Q213" s="241"/>
      <c r="R213" s="139"/>
      <c r="T213" s="169" t="s">
        <v>5</v>
      </c>
      <c r="U213" s="43" t="s">
        <v>42</v>
      </c>
      <c r="V213" s="35"/>
      <c r="W213" s="170">
        <f>V213*K213</f>
        <v>0</v>
      </c>
      <c r="X213" s="170">
        <v>1.627E-2</v>
      </c>
      <c r="Y213" s="170">
        <f>X213*K213</f>
        <v>2.9303083499999998</v>
      </c>
      <c r="Z213" s="170">
        <v>0</v>
      </c>
      <c r="AA213" s="171">
        <f>Z213*K213</f>
        <v>0</v>
      </c>
      <c r="AR213" s="18" t="s">
        <v>237</v>
      </c>
      <c r="AT213" s="18" t="s">
        <v>175</v>
      </c>
      <c r="AU213" s="18" t="s">
        <v>87</v>
      </c>
      <c r="AY213" s="18" t="s">
        <v>174</v>
      </c>
      <c r="BE213" s="112">
        <f>IF(U213="základná",N213,0)</f>
        <v>0</v>
      </c>
      <c r="BF213" s="112">
        <f>IF(U213="znížená",N213,0)</f>
        <v>0</v>
      </c>
      <c r="BG213" s="112">
        <f>IF(U213="zákl. prenesená",N213,0)</f>
        <v>0</v>
      </c>
      <c r="BH213" s="112">
        <f>IF(U213="zníž. prenesená",N213,0)</f>
        <v>0</v>
      </c>
      <c r="BI213" s="112">
        <f>IF(U213="nulová",N213,0)</f>
        <v>0</v>
      </c>
      <c r="BJ213" s="18" t="s">
        <v>87</v>
      </c>
      <c r="BK213" s="112">
        <f>ROUND(L213*K213,2)</f>
        <v>0</v>
      </c>
      <c r="BL213" s="18" t="s">
        <v>237</v>
      </c>
      <c r="BM213" s="18" t="s">
        <v>621</v>
      </c>
    </row>
    <row r="214" spans="2:65" s="1" customFormat="1" ht="31.5" customHeight="1">
      <c r="B214" s="136"/>
      <c r="C214" s="165" t="s">
        <v>622</v>
      </c>
      <c r="D214" s="165" t="s">
        <v>175</v>
      </c>
      <c r="E214" s="166" t="s">
        <v>623</v>
      </c>
      <c r="F214" s="239" t="s">
        <v>624</v>
      </c>
      <c r="G214" s="239"/>
      <c r="H214" s="239"/>
      <c r="I214" s="239"/>
      <c r="J214" s="167" t="s">
        <v>223</v>
      </c>
      <c r="K214" s="168">
        <v>2.93</v>
      </c>
      <c r="L214" s="240">
        <v>0</v>
      </c>
      <c r="M214" s="240"/>
      <c r="N214" s="241">
        <f>ROUND(L214*K214,2)</f>
        <v>0</v>
      </c>
      <c r="O214" s="241"/>
      <c r="P214" s="241"/>
      <c r="Q214" s="241"/>
      <c r="R214" s="139"/>
      <c r="T214" s="169" t="s">
        <v>5</v>
      </c>
      <c r="U214" s="43" t="s">
        <v>42</v>
      </c>
      <c r="V214" s="35"/>
      <c r="W214" s="170">
        <f>V214*K214</f>
        <v>0</v>
      </c>
      <c r="X214" s="170">
        <v>0</v>
      </c>
      <c r="Y214" s="170">
        <f>X214*K214</f>
        <v>0</v>
      </c>
      <c r="Z214" s="170">
        <v>0</v>
      </c>
      <c r="AA214" s="171">
        <f>Z214*K214</f>
        <v>0</v>
      </c>
      <c r="AR214" s="18" t="s">
        <v>237</v>
      </c>
      <c r="AT214" s="18" t="s">
        <v>175</v>
      </c>
      <c r="AU214" s="18" t="s">
        <v>87</v>
      </c>
      <c r="AY214" s="18" t="s">
        <v>174</v>
      </c>
      <c r="BE214" s="112">
        <f>IF(U214="základná",N214,0)</f>
        <v>0</v>
      </c>
      <c r="BF214" s="112">
        <f>IF(U214="znížená",N214,0)</f>
        <v>0</v>
      </c>
      <c r="BG214" s="112">
        <f>IF(U214="zákl. prenesená",N214,0)</f>
        <v>0</v>
      </c>
      <c r="BH214" s="112">
        <f>IF(U214="zníž. prenesená",N214,0)</f>
        <v>0</v>
      </c>
      <c r="BI214" s="112">
        <f>IF(U214="nulová",N214,0)</f>
        <v>0</v>
      </c>
      <c r="BJ214" s="18" t="s">
        <v>87</v>
      </c>
      <c r="BK214" s="112">
        <f>ROUND(L214*K214,2)</f>
        <v>0</v>
      </c>
      <c r="BL214" s="18" t="s">
        <v>237</v>
      </c>
      <c r="BM214" s="18" t="s">
        <v>625</v>
      </c>
    </row>
    <row r="215" spans="2:65" s="10" customFormat="1" ht="29.85" customHeight="1">
      <c r="B215" s="154"/>
      <c r="C215" s="155"/>
      <c r="D215" s="164" t="s">
        <v>148</v>
      </c>
      <c r="E215" s="164"/>
      <c r="F215" s="164"/>
      <c r="G215" s="164"/>
      <c r="H215" s="164"/>
      <c r="I215" s="164"/>
      <c r="J215" s="164"/>
      <c r="K215" s="164"/>
      <c r="L215" s="164"/>
      <c r="M215" s="164"/>
      <c r="N215" s="228">
        <f>BK215</f>
        <v>0</v>
      </c>
      <c r="O215" s="229"/>
      <c r="P215" s="229"/>
      <c r="Q215" s="229"/>
      <c r="R215" s="157"/>
      <c r="T215" s="158"/>
      <c r="U215" s="155"/>
      <c r="V215" s="155"/>
      <c r="W215" s="159">
        <f>SUM(W216:W221)</f>
        <v>0</v>
      </c>
      <c r="X215" s="155"/>
      <c r="Y215" s="159">
        <f>SUM(Y216:Y221)</f>
        <v>1.0845718400000002</v>
      </c>
      <c r="Z215" s="155"/>
      <c r="AA215" s="160">
        <f>SUM(AA216:AA221)</f>
        <v>0</v>
      </c>
      <c r="AR215" s="161" t="s">
        <v>87</v>
      </c>
      <c r="AT215" s="162" t="s">
        <v>74</v>
      </c>
      <c r="AU215" s="162" t="s">
        <v>82</v>
      </c>
      <c r="AY215" s="161" t="s">
        <v>174</v>
      </c>
      <c r="BK215" s="163">
        <f>SUM(BK216:BK221)</f>
        <v>0</v>
      </c>
    </row>
    <row r="216" spans="2:65" s="1" customFormat="1" ht="31.5" customHeight="1">
      <c r="B216" s="136"/>
      <c r="C216" s="165" t="s">
        <v>626</v>
      </c>
      <c r="D216" s="165" t="s">
        <v>175</v>
      </c>
      <c r="E216" s="166" t="s">
        <v>627</v>
      </c>
      <c r="F216" s="239" t="s">
        <v>628</v>
      </c>
      <c r="G216" s="239"/>
      <c r="H216" s="239"/>
      <c r="I216" s="239"/>
      <c r="J216" s="167" t="s">
        <v>178</v>
      </c>
      <c r="K216" s="168">
        <v>129.762</v>
      </c>
      <c r="L216" s="240">
        <v>0</v>
      </c>
      <c r="M216" s="240"/>
      <c r="N216" s="241">
        <f t="shared" ref="N216:N221" si="55">ROUND(L216*K216,2)</f>
        <v>0</v>
      </c>
      <c r="O216" s="241"/>
      <c r="P216" s="241"/>
      <c r="Q216" s="241"/>
      <c r="R216" s="139"/>
      <c r="T216" s="169" t="s">
        <v>5</v>
      </c>
      <c r="U216" s="43" t="s">
        <v>42</v>
      </c>
      <c r="V216" s="35"/>
      <c r="W216" s="170">
        <f t="shared" ref="W216:W221" si="56">V216*K216</f>
        <v>0</v>
      </c>
      <c r="X216" s="170">
        <v>4.3600000000000002E-3</v>
      </c>
      <c r="Y216" s="170">
        <f t="shared" ref="Y216:Y221" si="57">X216*K216</f>
        <v>0.56576232000000004</v>
      </c>
      <c r="Z216" s="170">
        <v>0</v>
      </c>
      <c r="AA216" s="171">
        <f t="shared" ref="AA216:AA221" si="58">Z216*K216</f>
        <v>0</v>
      </c>
      <c r="AR216" s="18" t="s">
        <v>237</v>
      </c>
      <c r="AT216" s="18" t="s">
        <v>175</v>
      </c>
      <c r="AU216" s="18" t="s">
        <v>87</v>
      </c>
      <c r="AY216" s="18" t="s">
        <v>174</v>
      </c>
      <c r="BE216" s="112">
        <f t="shared" ref="BE216:BE221" si="59">IF(U216="základná",N216,0)</f>
        <v>0</v>
      </c>
      <c r="BF216" s="112">
        <f t="shared" ref="BF216:BF221" si="60">IF(U216="znížená",N216,0)</f>
        <v>0</v>
      </c>
      <c r="BG216" s="112">
        <f t="shared" ref="BG216:BG221" si="61">IF(U216="zákl. prenesená",N216,0)</f>
        <v>0</v>
      </c>
      <c r="BH216" s="112">
        <f t="shared" ref="BH216:BH221" si="62">IF(U216="zníž. prenesená",N216,0)</f>
        <v>0</v>
      </c>
      <c r="BI216" s="112">
        <f t="shared" ref="BI216:BI221" si="63">IF(U216="nulová",N216,0)</f>
        <v>0</v>
      </c>
      <c r="BJ216" s="18" t="s">
        <v>87</v>
      </c>
      <c r="BK216" s="112">
        <f t="shared" ref="BK216:BK221" si="64">ROUND(L216*K216,2)</f>
        <v>0</v>
      </c>
      <c r="BL216" s="18" t="s">
        <v>237</v>
      </c>
      <c r="BM216" s="18" t="s">
        <v>629</v>
      </c>
    </row>
    <row r="217" spans="2:65" s="1" customFormat="1" ht="31.5" customHeight="1">
      <c r="B217" s="136"/>
      <c r="C217" s="165" t="s">
        <v>630</v>
      </c>
      <c r="D217" s="165" t="s">
        <v>175</v>
      </c>
      <c r="E217" s="166" t="s">
        <v>631</v>
      </c>
      <c r="F217" s="239" t="s">
        <v>632</v>
      </c>
      <c r="G217" s="239"/>
      <c r="H217" s="239"/>
      <c r="I217" s="239"/>
      <c r="J217" s="167" t="s">
        <v>178</v>
      </c>
      <c r="K217" s="168">
        <v>90.36</v>
      </c>
      <c r="L217" s="240">
        <v>0</v>
      </c>
      <c r="M217" s="240"/>
      <c r="N217" s="241">
        <f t="shared" si="55"/>
        <v>0</v>
      </c>
      <c r="O217" s="241"/>
      <c r="P217" s="241"/>
      <c r="Q217" s="241"/>
      <c r="R217" s="139"/>
      <c r="T217" s="169" t="s">
        <v>5</v>
      </c>
      <c r="U217" s="43" t="s">
        <v>42</v>
      </c>
      <c r="V217" s="35"/>
      <c r="W217" s="170">
        <f t="shared" si="56"/>
        <v>0</v>
      </c>
      <c r="X217" s="170">
        <v>4.3600000000000002E-3</v>
      </c>
      <c r="Y217" s="170">
        <f t="shared" si="57"/>
        <v>0.39396960000000003</v>
      </c>
      <c r="Z217" s="170">
        <v>0</v>
      </c>
      <c r="AA217" s="171">
        <f t="shared" si="58"/>
        <v>0</v>
      </c>
      <c r="AR217" s="18" t="s">
        <v>237</v>
      </c>
      <c r="AT217" s="18" t="s">
        <v>175</v>
      </c>
      <c r="AU217" s="18" t="s">
        <v>87</v>
      </c>
      <c r="AY217" s="18" t="s">
        <v>174</v>
      </c>
      <c r="BE217" s="112">
        <f t="shared" si="59"/>
        <v>0</v>
      </c>
      <c r="BF217" s="112">
        <f t="shared" si="60"/>
        <v>0</v>
      </c>
      <c r="BG217" s="112">
        <f t="shared" si="61"/>
        <v>0</v>
      </c>
      <c r="BH217" s="112">
        <f t="shared" si="62"/>
        <v>0</v>
      </c>
      <c r="BI217" s="112">
        <f t="shared" si="63"/>
        <v>0</v>
      </c>
      <c r="BJ217" s="18" t="s">
        <v>87</v>
      </c>
      <c r="BK217" s="112">
        <f t="shared" si="64"/>
        <v>0</v>
      </c>
      <c r="BL217" s="18" t="s">
        <v>237</v>
      </c>
      <c r="BM217" s="18" t="s">
        <v>633</v>
      </c>
    </row>
    <row r="218" spans="2:65" s="1" customFormat="1" ht="31.5" customHeight="1">
      <c r="B218" s="136"/>
      <c r="C218" s="165" t="s">
        <v>634</v>
      </c>
      <c r="D218" s="165" t="s">
        <v>175</v>
      </c>
      <c r="E218" s="166" t="s">
        <v>635</v>
      </c>
      <c r="F218" s="239" t="s">
        <v>636</v>
      </c>
      <c r="G218" s="239"/>
      <c r="H218" s="239"/>
      <c r="I218" s="239"/>
      <c r="J218" s="167" t="s">
        <v>198</v>
      </c>
      <c r="K218" s="168">
        <v>30.456</v>
      </c>
      <c r="L218" s="240">
        <v>0</v>
      </c>
      <c r="M218" s="240"/>
      <c r="N218" s="241">
        <f t="shared" si="55"/>
        <v>0</v>
      </c>
      <c r="O218" s="241"/>
      <c r="P218" s="241"/>
      <c r="Q218" s="241"/>
      <c r="R218" s="139"/>
      <c r="T218" s="169" t="s">
        <v>5</v>
      </c>
      <c r="U218" s="43" t="s">
        <v>42</v>
      </c>
      <c r="V218" s="35"/>
      <c r="W218" s="170">
        <f t="shared" si="56"/>
        <v>0</v>
      </c>
      <c r="X218" s="170">
        <v>1.8799999999999999E-3</v>
      </c>
      <c r="Y218" s="170">
        <f t="shared" si="57"/>
        <v>5.7257280000000001E-2</v>
      </c>
      <c r="Z218" s="170">
        <v>0</v>
      </c>
      <c r="AA218" s="171">
        <f t="shared" si="58"/>
        <v>0</v>
      </c>
      <c r="AR218" s="18" t="s">
        <v>237</v>
      </c>
      <c r="AT218" s="18" t="s">
        <v>175</v>
      </c>
      <c r="AU218" s="18" t="s">
        <v>87</v>
      </c>
      <c r="AY218" s="18" t="s">
        <v>174</v>
      </c>
      <c r="BE218" s="112">
        <f t="shared" si="59"/>
        <v>0</v>
      </c>
      <c r="BF218" s="112">
        <f t="shared" si="60"/>
        <v>0</v>
      </c>
      <c r="BG218" s="112">
        <f t="shared" si="61"/>
        <v>0</v>
      </c>
      <c r="BH218" s="112">
        <f t="shared" si="62"/>
        <v>0</v>
      </c>
      <c r="BI218" s="112">
        <f t="shared" si="63"/>
        <v>0</v>
      </c>
      <c r="BJ218" s="18" t="s">
        <v>87</v>
      </c>
      <c r="BK218" s="112">
        <f t="shared" si="64"/>
        <v>0</v>
      </c>
      <c r="BL218" s="18" t="s">
        <v>237</v>
      </c>
      <c r="BM218" s="18" t="s">
        <v>637</v>
      </c>
    </row>
    <row r="219" spans="2:65" s="1" customFormat="1" ht="31.5" customHeight="1">
      <c r="B219" s="136"/>
      <c r="C219" s="165" t="s">
        <v>638</v>
      </c>
      <c r="D219" s="165" t="s">
        <v>175</v>
      </c>
      <c r="E219" s="166" t="s">
        <v>639</v>
      </c>
      <c r="F219" s="239" t="s">
        <v>640</v>
      </c>
      <c r="G219" s="239"/>
      <c r="H219" s="239"/>
      <c r="I219" s="239"/>
      <c r="J219" s="167" t="s">
        <v>198</v>
      </c>
      <c r="K219" s="168">
        <v>16.600000000000001</v>
      </c>
      <c r="L219" s="240">
        <v>0</v>
      </c>
      <c r="M219" s="240"/>
      <c r="N219" s="241">
        <f t="shared" si="55"/>
        <v>0</v>
      </c>
      <c r="O219" s="241"/>
      <c r="P219" s="241"/>
      <c r="Q219" s="241"/>
      <c r="R219" s="139"/>
      <c r="T219" s="169" t="s">
        <v>5</v>
      </c>
      <c r="U219" s="43" t="s">
        <v>42</v>
      </c>
      <c r="V219" s="35"/>
      <c r="W219" s="170">
        <f t="shared" si="56"/>
        <v>0</v>
      </c>
      <c r="X219" s="170">
        <v>2.48E-3</v>
      </c>
      <c r="Y219" s="170">
        <f t="shared" si="57"/>
        <v>4.1168000000000003E-2</v>
      </c>
      <c r="Z219" s="170">
        <v>0</v>
      </c>
      <c r="AA219" s="171">
        <f t="shared" si="58"/>
        <v>0</v>
      </c>
      <c r="AR219" s="18" t="s">
        <v>237</v>
      </c>
      <c r="AT219" s="18" t="s">
        <v>175</v>
      </c>
      <c r="AU219" s="18" t="s">
        <v>87</v>
      </c>
      <c r="AY219" s="18" t="s">
        <v>174</v>
      </c>
      <c r="BE219" s="112">
        <f t="shared" si="59"/>
        <v>0</v>
      </c>
      <c r="BF219" s="112">
        <f t="shared" si="60"/>
        <v>0</v>
      </c>
      <c r="BG219" s="112">
        <f t="shared" si="61"/>
        <v>0</v>
      </c>
      <c r="BH219" s="112">
        <f t="shared" si="62"/>
        <v>0</v>
      </c>
      <c r="BI219" s="112">
        <f t="shared" si="63"/>
        <v>0</v>
      </c>
      <c r="BJ219" s="18" t="s">
        <v>87</v>
      </c>
      <c r="BK219" s="112">
        <f t="shared" si="64"/>
        <v>0</v>
      </c>
      <c r="BL219" s="18" t="s">
        <v>237</v>
      </c>
      <c r="BM219" s="18" t="s">
        <v>641</v>
      </c>
    </row>
    <row r="220" spans="2:65" s="1" customFormat="1" ht="31.5" customHeight="1">
      <c r="B220" s="136"/>
      <c r="C220" s="165" t="s">
        <v>642</v>
      </c>
      <c r="D220" s="165" t="s">
        <v>175</v>
      </c>
      <c r="E220" s="166" t="s">
        <v>643</v>
      </c>
      <c r="F220" s="239" t="s">
        <v>644</v>
      </c>
      <c r="G220" s="239"/>
      <c r="H220" s="239"/>
      <c r="I220" s="239"/>
      <c r="J220" s="167" t="s">
        <v>178</v>
      </c>
      <c r="K220" s="168">
        <v>220.12200000000001</v>
      </c>
      <c r="L220" s="240">
        <v>0</v>
      </c>
      <c r="M220" s="240"/>
      <c r="N220" s="241">
        <f t="shared" si="55"/>
        <v>0</v>
      </c>
      <c r="O220" s="241"/>
      <c r="P220" s="241"/>
      <c r="Q220" s="241"/>
      <c r="R220" s="139"/>
      <c r="T220" s="169" t="s">
        <v>5</v>
      </c>
      <c r="U220" s="43" t="s">
        <v>42</v>
      </c>
      <c r="V220" s="35"/>
      <c r="W220" s="170">
        <f t="shared" si="56"/>
        <v>0</v>
      </c>
      <c r="X220" s="170">
        <v>1.2E-4</v>
      </c>
      <c r="Y220" s="170">
        <f t="shared" si="57"/>
        <v>2.6414640000000003E-2</v>
      </c>
      <c r="Z220" s="170">
        <v>0</v>
      </c>
      <c r="AA220" s="171">
        <f t="shared" si="58"/>
        <v>0</v>
      </c>
      <c r="AR220" s="18" t="s">
        <v>237</v>
      </c>
      <c r="AT220" s="18" t="s">
        <v>175</v>
      </c>
      <c r="AU220" s="18" t="s">
        <v>87</v>
      </c>
      <c r="AY220" s="18" t="s">
        <v>174</v>
      </c>
      <c r="BE220" s="112">
        <f t="shared" si="59"/>
        <v>0</v>
      </c>
      <c r="BF220" s="112">
        <f t="shared" si="60"/>
        <v>0</v>
      </c>
      <c r="BG220" s="112">
        <f t="shared" si="61"/>
        <v>0</v>
      </c>
      <c r="BH220" s="112">
        <f t="shared" si="62"/>
        <v>0</v>
      </c>
      <c r="BI220" s="112">
        <f t="shared" si="63"/>
        <v>0</v>
      </c>
      <c r="BJ220" s="18" t="s">
        <v>87</v>
      </c>
      <c r="BK220" s="112">
        <f t="shared" si="64"/>
        <v>0</v>
      </c>
      <c r="BL220" s="18" t="s">
        <v>237</v>
      </c>
      <c r="BM220" s="18" t="s">
        <v>645</v>
      </c>
    </row>
    <row r="221" spans="2:65" s="1" customFormat="1" ht="31.5" customHeight="1">
      <c r="B221" s="136"/>
      <c r="C221" s="165" t="s">
        <v>646</v>
      </c>
      <c r="D221" s="165" t="s">
        <v>175</v>
      </c>
      <c r="E221" s="166" t="s">
        <v>270</v>
      </c>
      <c r="F221" s="239" t="s">
        <v>271</v>
      </c>
      <c r="G221" s="239"/>
      <c r="H221" s="239"/>
      <c r="I221" s="239"/>
      <c r="J221" s="167" t="s">
        <v>223</v>
      </c>
      <c r="K221" s="168">
        <v>1.085</v>
      </c>
      <c r="L221" s="240">
        <v>0</v>
      </c>
      <c r="M221" s="240"/>
      <c r="N221" s="241">
        <f t="shared" si="55"/>
        <v>0</v>
      </c>
      <c r="O221" s="241"/>
      <c r="P221" s="241"/>
      <c r="Q221" s="241"/>
      <c r="R221" s="139"/>
      <c r="T221" s="169" t="s">
        <v>5</v>
      </c>
      <c r="U221" s="43" t="s">
        <v>42</v>
      </c>
      <c r="V221" s="35"/>
      <c r="W221" s="170">
        <f t="shared" si="56"/>
        <v>0</v>
      </c>
      <c r="X221" s="170">
        <v>0</v>
      </c>
      <c r="Y221" s="170">
        <f t="shared" si="57"/>
        <v>0</v>
      </c>
      <c r="Z221" s="170">
        <v>0</v>
      </c>
      <c r="AA221" s="171">
        <f t="shared" si="58"/>
        <v>0</v>
      </c>
      <c r="AR221" s="18" t="s">
        <v>237</v>
      </c>
      <c r="AT221" s="18" t="s">
        <v>175</v>
      </c>
      <c r="AU221" s="18" t="s">
        <v>87</v>
      </c>
      <c r="AY221" s="18" t="s">
        <v>174</v>
      </c>
      <c r="BE221" s="112">
        <f t="shared" si="59"/>
        <v>0</v>
      </c>
      <c r="BF221" s="112">
        <f t="shared" si="60"/>
        <v>0</v>
      </c>
      <c r="BG221" s="112">
        <f t="shared" si="61"/>
        <v>0</v>
      </c>
      <c r="BH221" s="112">
        <f t="shared" si="62"/>
        <v>0</v>
      </c>
      <c r="BI221" s="112">
        <f t="shared" si="63"/>
        <v>0</v>
      </c>
      <c r="BJ221" s="18" t="s">
        <v>87</v>
      </c>
      <c r="BK221" s="112">
        <f t="shared" si="64"/>
        <v>0</v>
      </c>
      <c r="BL221" s="18" t="s">
        <v>237</v>
      </c>
      <c r="BM221" s="18" t="s">
        <v>647</v>
      </c>
    </row>
    <row r="222" spans="2:65" s="10" customFormat="1" ht="29.85" customHeight="1">
      <c r="B222" s="154"/>
      <c r="C222" s="155"/>
      <c r="D222" s="164" t="s">
        <v>149</v>
      </c>
      <c r="E222" s="164"/>
      <c r="F222" s="164"/>
      <c r="G222" s="164"/>
      <c r="H222" s="164"/>
      <c r="I222" s="164"/>
      <c r="J222" s="164"/>
      <c r="K222" s="164"/>
      <c r="L222" s="164"/>
      <c r="M222" s="164"/>
      <c r="N222" s="228">
        <f>BK222</f>
        <v>0</v>
      </c>
      <c r="O222" s="229"/>
      <c r="P222" s="229"/>
      <c r="Q222" s="229"/>
      <c r="R222" s="157"/>
      <c r="T222" s="158"/>
      <c r="U222" s="155"/>
      <c r="V222" s="155"/>
      <c r="W222" s="159">
        <f>SUM(W223:W247)</f>
        <v>0</v>
      </c>
      <c r="X222" s="155"/>
      <c r="Y222" s="159">
        <f>SUM(Y223:Y247)</f>
        <v>0.75725690000000001</v>
      </c>
      <c r="Z222" s="155"/>
      <c r="AA222" s="160">
        <f>SUM(AA223:AA247)</f>
        <v>0</v>
      </c>
      <c r="AR222" s="161" t="s">
        <v>87</v>
      </c>
      <c r="AT222" s="162" t="s">
        <v>74</v>
      </c>
      <c r="AU222" s="162" t="s">
        <v>82</v>
      </c>
      <c r="AY222" s="161" t="s">
        <v>174</v>
      </c>
      <c r="BK222" s="163">
        <f>SUM(BK223:BK247)</f>
        <v>0</v>
      </c>
    </row>
    <row r="223" spans="2:65" s="1" customFormat="1" ht="22.5" customHeight="1">
      <c r="B223" s="136"/>
      <c r="C223" s="165" t="s">
        <v>648</v>
      </c>
      <c r="D223" s="165" t="s">
        <v>175</v>
      </c>
      <c r="E223" s="166" t="s">
        <v>274</v>
      </c>
      <c r="F223" s="239" t="s">
        <v>275</v>
      </c>
      <c r="G223" s="239"/>
      <c r="H223" s="239"/>
      <c r="I223" s="239"/>
      <c r="J223" s="167" t="s">
        <v>198</v>
      </c>
      <c r="K223" s="168">
        <v>90.9</v>
      </c>
      <c r="L223" s="240">
        <v>0</v>
      </c>
      <c r="M223" s="240"/>
      <c r="N223" s="241">
        <f t="shared" ref="N223:N247" si="65">ROUND(L223*K223,2)</f>
        <v>0</v>
      </c>
      <c r="O223" s="241"/>
      <c r="P223" s="241"/>
      <c r="Q223" s="241"/>
      <c r="R223" s="139"/>
      <c r="T223" s="169" t="s">
        <v>5</v>
      </c>
      <c r="U223" s="43" t="s">
        <v>42</v>
      </c>
      <c r="V223" s="35"/>
      <c r="W223" s="170">
        <f t="shared" ref="W223:W247" si="66">V223*K223</f>
        <v>0</v>
      </c>
      <c r="X223" s="170">
        <v>1.8000000000000001E-4</v>
      </c>
      <c r="Y223" s="170">
        <f t="shared" ref="Y223:Y247" si="67">X223*K223</f>
        <v>1.6362000000000002E-2</v>
      </c>
      <c r="Z223" s="170">
        <v>0</v>
      </c>
      <c r="AA223" s="171">
        <f t="shared" ref="AA223:AA247" si="68">Z223*K223</f>
        <v>0</v>
      </c>
      <c r="AR223" s="18" t="s">
        <v>237</v>
      </c>
      <c r="AT223" s="18" t="s">
        <v>175</v>
      </c>
      <c r="AU223" s="18" t="s">
        <v>87</v>
      </c>
      <c r="AY223" s="18" t="s">
        <v>174</v>
      </c>
      <c r="BE223" s="112">
        <f t="shared" ref="BE223:BE247" si="69">IF(U223="základná",N223,0)</f>
        <v>0</v>
      </c>
      <c r="BF223" s="112">
        <f t="shared" ref="BF223:BF247" si="70">IF(U223="znížená",N223,0)</f>
        <v>0</v>
      </c>
      <c r="BG223" s="112">
        <f t="shared" ref="BG223:BG247" si="71">IF(U223="zákl. prenesená",N223,0)</f>
        <v>0</v>
      </c>
      <c r="BH223" s="112">
        <f t="shared" ref="BH223:BH247" si="72">IF(U223="zníž. prenesená",N223,0)</f>
        <v>0</v>
      </c>
      <c r="BI223" s="112">
        <f t="shared" ref="BI223:BI247" si="73">IF(U223="nulová",N223,0)</f>
        <v>0</v>
      </c>
      <c r="BJ223" s="18" t="s">
        <v>87</v>
      </c>
      <c r="BK223" s="112">
        <f t="shared" ref="BK223:BK247" si="74">ROUND(L223*K223,2)</f>
        <v>0</v>
      </c>
      <c r="BL223" s="18" t="s">
        <v>237</v>
      </c>
      <c r="BM223" s="18" t="s">
        <v>649</v>
      </c>
    </row>
    <row r="224" spans="2:65" s="1" customFormat="1" ht="22.5" customHeight="1">
      <c r="B224" s="136"/>
      <c r="C224" s="172" t="s">
        <v>650</v>
      </c>
      <c r="D224" s="172" t="s">
        <v>278</v>
      </c>
      <c r="E224" s="173" t="s">
        <v>279</v>
      </c>
      <c r="F224" s="242" t="s">
        <v>1236</v>
      </c>
      <c r="G224" s="242"/>
      <c r="H224" s="242"/>
      <c r="I224" s="242"/>
      <c r="J224" s="174" t="s">
        <v>651</v>
      </c>
      <c r="K224" s="175">
        <v>1</v>
      </c>
      <c r="L224" s="243">
        <v>0</v>
      </c>
      <c r="M224" s="243"/>
      <c r="N224" s="244">
        <f t="shared" si="65"/>
        <v>0</v>
      </c>
      <c r="O224" s="241"/>
      <c r="P224" s="241"/>
      <c r="Q224" s="241"/>
      <c r="R224" s="139"/>
      <c r="T224" s="169" t="s">
        <v>5</v>
      </c>
      <c r="U224" s="43" t="s">
        <v>42</v>
      </c>
      <c r="V224" s="35"/>
      <c r="W224" s="170">
        <f t="shared" si="66"/>
        <v>0</v>
      </c>
      <c r="X224" s="170">
        <v>2.1999999999999999E-2</v>
      </c>
      <c r="Y224" s="170">
        <f t="shared" si="67"/>
        <v>2.1999999999999999E-2</v>
      </c>
      <c r="Z224" s="170">
        <v>0</v>
      </c>
      <c r="AA224" s="171">
        <f t="shared" si="68"/>
        <v>0</v>
      </c>
      <c r="AR224" s="18" t="s">
        <v>282</v>
      </c>
      <c r="AT224" s="18" t="s">
        <v>278</v>
      </c>
      <c r="AU224" s="18" t="s">
        <v>87</v>
      </c>
      <c r="AY224" s="18" t="s">
        <v>174</v>
      </c>
      <c r="BE224" s="112">
        <f t="shared" si="69"/>
        <v>0</v>
      </c>
      <c r="BF224" s="112">
        <f t="shared" si="70"/>
        <v>0</v>
      </c>
      <c r="BG224" s="112">
        <f t="shared" si="71"/>
        <v>0</v>
      </c>
      <c r="BH224" s="112">
        <f t="shared" si="72"/>
        <v>0</v>
      </c>
      <c r="BI224" s="112">
        <f t="shared" si="73"/>
        <v>0</v>
      </c>
      <c r="BJ224" s="18" t="s">
        <v>87</v>
      </c>
      <c r="BK224" s="112">
        <f t="shared" si="74"/>
        <v>0</v>
      </c>
      <c r="BL224" s="18" t="s">
        <v>237</v>
      </c>
      <c r="BM224" s="18" t="s">
        <v>652</v>
      </c>
    </row>
    <row r="225" spans="2:65" s="1" customFormat="1" ht="31.5" customHeight="1">
      <c r="B225" s="136"/>
      <c r="C225" s="165" t="s">
        <v>653</v>
      </c>
      <c r="D225" s="165" t="s">
        <v>175</v>
      </c>
      <c r="E225" s="166" t="s">
        <v>654</v>
      </c>
      <c r="F225" s="239" t="s">
        <v>655</v>
      </c>
      <c r="G225" s="239"/>
      <c r="H225" s="239"/>
      <c r="I225" s="239"/>
      <c r="J225" s="167" t="s">
        <v>198</v>
      </c>
      <c r="K225" s="168">
        <v>8.6</v>
      </c>
      <c r="L225" s="240">
        <v>0</v>
      </c>
      <c r="M225" s="240"/>
      <c r="N225" s="241">
        <f t="shared" si="65"/>
        <v>0</v>
      </c>
      <c r="O225" s="241"/>
      <c r="P225" s="241"/>
      <c r="Q225" s="241"/>
      <c r="R225" s="139"/>
      <c r="T225" s="169" t="s">
        <v>5</v>
      </c>
      <c r="U225" s="43" t="s">
        <v>42</v>
      </c>
      <c r="V225" s="35"/>
      <c r="W225" s="170">
        <f t="shared" si="66"/>
        <v>0</v>
      </c>
      <c r="X225" s="170">
        <v>2.1000000000000001E-4</v>
      </c>
      <c r="Y225" s="170">
        <f t="shared" si="67"/>
        <v>1.8060000000000001E-3</v>
      </c>
      <c r="Z225" s="170">
        <v>0</v>
      </c>
      <c r="AA225" s="171">
        <f t="shared" si="68"/>
        <v>0</v>
      </c>
      <c r="AR225" s="18" t="s">
        <v>237</v>
      </c>
      <c r="AT225" s="18" t="s">
        <v>175</v>
      </c>
      <c r="AU225" s="18" t="s">
        <v>87</v>
      </c>
      <c r="AY225" s="18" t="s">
        <v>174</v>
      </c>
      <c r="BE225" s="112">
        <f t="shared" si="69"/>
        <v>0</v>
      </c>
      <c r="BF225" s="112">
        <f t="shared" si="70"/>
        <v>0</v>
      </c>
      <c r="BG225" s="112">
        <f t="shared" si="71"/>
        <v>0</v>
      </c>
      <c r="BH225" s="112">
        <f t="shared" si="72"/>
        <v>0</v>
      </c>
      <c r="BI225" s="112">
        <f t="shared" si="73"/>
        <v>0</v>
      </c>
      <c r="BJ225" s="18" t="s">
        <v>87</v>
      </c>
      <c r="BK225" s="112">
        <f t="shared" si="74"/>
        <v>0</v>
      </c>
      <c r="BL225" s="18" t="s">
        <v>237</v>
      </c>
      <c r="BM225" s="18" t="s">
        <v>656</v>
      </c>
    </row>
    <row r="226" spans="2:65" s="1" customFormat="1" ht="31.5" customHeight="1">
      <c r="B226" s="136"/>
      <c r="C226" s="172" t="s">
        <v>657</v>
      </c>
      <c r="D226" s="172" t="s">
        <v>278</v>
      </c>
      <c r="E226" s="173" t="s">
        <v>658</v>
      </c>
      <c r="F226" s="242" t="s">
        <v>659</v>
      </c>
      <c r="G226" s="242"/>
      <c r="H226" s="242"/>
      <c r="I226" s="242"/>
      <c r="J226" s="174" t="s">
        <v>198</v>
      </c>
      <c r="K226" s="175">
        <v>99.5</v>
      </c>
      <c r="L226" s="243">
        <v>0</v>
      </c>
      <c r="M226" s="243"/>
      <c r="N226" s="244">
        <f t="shared" si="65"/>
        <v>0</v>
      </c>
      <c r="O226" s="241"/>
      <c r="P226" s="241"/>
      <c r="Q226" s="241"/>
      <c r="R226" s="139"/>
      <c r="T226" s="169" t="s">
        <v>5</v>
      </c>
      <c r="U226" s="43" t="s">
        <v>42</v>
      </c>
      <c r="V226" s="35"/>
      <c r="W226" s="170">
        <f t="shared" si="66"/>
        <v>0</v>
      </c>
      <c r="X226" s="170">
        <v>1E-4</v>
      </c>
      <c r="Y226" s="170">
        <f t="shared" si="67"/>
        <v>9.9500000000000005E-3</v>
      </c>
      <c r="Z226" s="170">
        <v>0</v>
      </c>
      <c r="AA226" s="171">
        <f t="shared" si="68"/>
        <v>0</v>
      </c>
      <c r="AR226" s="18" t="s">
        <v>282</v>
      </c>
      <c r="AT226" s="18" t="s">
        <v>278</v>
      </c>
      <c r="AU226" s="18" t="s">
        <v>87</v>
      </c>
      <c r="AY226" s="18" t="s">
        <v>174</v>
      </c>
      <c r="BE226" s="112">
        <f t="shared" si="69"/>
        <v>0</v>
      </c>
      <c r="BF226" s="112">
        <f t="shared" si="70"/>
        <v>0</v>
      </c>
      <c r="BG226" s="112">
        <f t="shared" si="71"/>
        <v>0</v>
      </c>
      <c r="BH226" s="112">
        <f t="shared" si="72"/>
        <v>0</v>
      </c>
      <c r="BI226" s="112">
        <f t="shared" si="73"/>
        <v>0</v>
      </c>
      <c r="BJ226" s="18" t="s">
        <v>87</v>
      </c>
      <c r="BK226" s="112">
        <f t="shared" si="74"/>
        <v>0</v>
      </c>
      <c r="BL226" s="18" t="s">
        <v>237</v>
      </c>
      <c r="BM226" s="18" t="s">
        <v>660</v>
      </c>
    </row>
    <row r="227" spans="2:65" s="1" customFormat="1" ht="31.5" customHeight="1">
      <c r="B227" s="136"/>
      <c r="C227" s="172" t="s">
        <v>661</v>
      </c>
      <c r="D227" s="172" t="s">
        <v>278</v>
      </c>
      <c r="E227" s="173" t="s">
        <v>662</v>
      </c>
      <c r="F227" s="242" t="s">
        <v>663</v>
      </c>
      <c r="G227" s="242"/>
      <c r="H227" s="242"/>
      <c r="I227" s="242"/>
      <c r="J227" s="174" t="s">
        <v>198</v>
      </c>
      <c r="K227" s="175">
        <v>99.5</v>
      </c>
      <c r="L227" s="243">
        <v>0</v>
      </c>
      <c r="M227" s="243"/>
      <c r="N227" s="244">
        <f t="shared" si="65"/>
        <v>0</v>
      </c>
      <c r="O227" s="241"/>
      <c r="P227" s="241"/>
      <c r="Q227" s="241"/>
      <c r="R227" s="139"/>
      <c r="T227" s="169" t="s">
        <v>5</v>
      </c>
      <c r="U227" s="43" t="s">
        <v>42</v>
      </c>
      <c r="V227" s="35"/>
      <c r="W227" s="170">
        <f t="shared" si="66"/>
        <v>0</v>
      </c>
      <c r="X227" s="170">
        <v>1E-4</v>
      </c>
      <c r="Y227" s="170">
        <f t="shared" si="67"/>
        <v>9.9500000000000005E-3</v>
      </c>
      <c r="Z227" s="170">
        <v>0</v>
      </c>
      <c r="AA227" s="171">
        <f t="shared" si="68"/>
        <v>0</v>
      </c>
      <c r="AR227" s="18" t="s">
        <v>282</v>
      </c>
      <c r="AT227" s="18" t="s">
        <v>278</v>
      </c>
      <c r="AU227" s="18" t="s">
        <v>87</v>
      </c>
      <c r="AY227" s="18" t="s">
        <v>174</v>
      </c>
      <c r="BE227" s="112">
        <f t="shared" si="69"/>
        <v>0</v>
      </c>
      <c r="BF227" s="112">
        <f t="shared" si="70"/>
        <v>0</v>
      </c>
      <c r="BG227" s="112">
        <f t="shared" si="71"/>
        <v>0</v>
      </c>
      <c r="BH227" s="112">
        <f t="shared" si="72"/>
        <v>0</v>
      </c>
      <c r="BI227" s="112">
        <f t="shared" si="73"/>
        <v>0</v>
      </c>
      <c r="BJ227" s="18" t="s">
        <v>87</v>
      </c>
      <c r="BK227" s="112">
        <f t="shared" si="74"/>
        <v>0</v>
      </c>
      <c r="BL227" s="18" t="s">
        <v>237</v>
      </c>
      <c r="BM227" s="18" t="s">
        <v>664</v>
      </c>
    </row>
    <row r="228" spans="2:65" s="1" customFormat="1" ht="22.5" customHeight="1">
      <c r="B228" s="136"/>
      <c r="C228" s="172" t="s">
        <v>378</v>
      </c>
      <c r="D228" s="172" t="s">
        <v>278</v>
      </c>
      <c r="E228" s="173" t="s">
        <v>665</v>
      </c>
      <c r="F228" s="242" t="s">
        <v>1237</v>
      </c>
      <c r="G228" s="242"/>
      <c r="H228" s="242"/>
      <c r="I228" s="242"/>
      <c r="J228" s="174" t="s">
        <v>651</v>
      </c>
      <c r="K228" s="175">
        <v>1</v>
      </c>
      <c r="L228" s="243">
        <v>0</v>
      </c>
      <c r="M228" s="243"/>
      <c r="N228" s="244">
        <f t="shared" si="65"/>
        <v>0</v>
      </c>
      <c r="O228" s="241"/>
      <c r="P228" s="241"/>
      <c r="Q228" s="241"/>
      <c r="R228" s="139"/>
      <c r="T228" s="169" t="s">
        <v>5</v>
      </c>
      <c r="U228" s="43" t="s">
        <v>42</v>
      </c>
      <c r="V228" s="35"/>
      <c r="W228" s="170">
        <f t="shared" si="66"/>
        <v>0</v>
      </c>
      <c r="X228" s="170">
        <v>4.6019999999999998E-2</v>
      </c>
      <c r="Y228" s="170">
        <f t="shared" si="67"/>
        <v>4.6019999999999998E-2</v>
      </c>
      <c r="Z228" s="170">
        <v>0</v>
      </c>
      <c r="AA228" s="171">
        <f t="shared" si="68"/>
        <v>0</v>
      </c>
      <c r="AR228" s="18" t="s">
        <v>282</v>
      </c>
      <c r="AT228" s="18" t="s">
        <v>278</v>
      </c>
      <c r="AU228" s="18" t="s">
        <v>87</v>
      </c>
      <c r="AY228" s="18" t="s">
        <v>174</v>
      </c>
      <c r="BE228" s="112">
        <f t="shared" si="69"/>
        <v>0</v>
      </c>
      <c r="BF228" s="112">
        <f t="shared" si="70"/>
        <v>0</v>
      </c>
      <c r="BG228" s="112">
        <f t="shared" si="71"/>
        <v>0</v>
      </c>
      <c r="BH228" s="112">
        <f t="shared" si="72"/>
        <v>0</v>
      </c>
      <c r="BI228" s="112">
        <f t="shared" si="73"/>
        <v>0</v>
      </c>
      <c r="BJ228" s="18" t="s">
        <v>87</v>
      </c>
      <c r="BK228" s="112">
        <f t="shared" si="74"/>
        <v>0</v>
      </c>
      <c r="BL228" s="18" t="s">
        <v>237</v>
      </c>
      <c r="BM228" s="18" t="s">
        <v>666</v>
      </c>
    </row>
    <row r="229" spans="2:65" s="1" customFormat="1" ht="44.25" customHeight="1">
      <c r="B229" s="136"/>
      <c r="C229" s="165" t="s">
        <v>667</v>
      </c>
      <c r="D229" s="165" t="s">
        <v>175</v>
      </c>
      <c r="E229" s="166" t="s">
        <v>668</v>
      </c>
      <c r="F229" s="239" t="s">
        <v>669</v>
      </c>
      <c r="G229" s="239"/>
      <c r="H229" s="239"/>
      <c r="I229" s="239"/>
      <c r="J229" s="167" t="s">
        <v>281</v>
      </c>
      <c r="K229" s="168">
        <v>1</v>
      </c>
      <c r="L229" s="240">
        <v>0</v>
      </c>
      <c r="M229" s="240"/>
      <c r="N229" s="241">
        <f t="shared" si="65"/>
        <v>0</v>
      </c>
      <c r="O229" s="241"/>
      <c r="P229" s="241"/>
      <c r="Q229" s="241"/>
      <c r="R229" s="139"/>
      <c r="T229" s="169" t="s">
        <v>5</v>
      </c>
      <c r="U229" s="43" t="s">
        <v>42</v>
      </c>
      <c r="V229" s="35"/>
      <c r="W229" s="170">
        <f t="shared" si="66"/>
        <v>0</v>
      </c>
      <c r="X229" s="170">
        <v>1.0499999999999999E-3</v>
      </c>
      <c r="Y229" s="170">
        <f t="shared" si="67"/>
        <v>1.0499999999999999E-3</v>
      </c>
      <c r="Z229" s="170">
        <v>0</v>
      </c>
      <c r="AA229" s="171">
        <f t="shared" si="68"/>
        <v>0</v>
      </c>
      <c r="AR229" s="18" t="s">
        <v>237</v>
      </c>
      <c r="AT229" s="18" t="s">
        <v>175</v>
      </c>
      <c r="AU229" s="18" t="s">
        <v>87</v>
      </c>
      <c r="AY229" s="18" t="s">
        <v>174</v>
      </c>
      <c r="BE229" s="112">
        <f t="shared" si="69"/>
        <v>0</v>
      </c>
      <c r="BF229" s="112">
        <f t="shared" si="70"/>
        <v>0</v>
      </c>
      <c r="BG229" s="112">
        <f t="shared" si="71"/>
        <v>0</v>
      </c>
      <c r="BH229" s="112">
        <f t="shared" si="72"/>
        <v>0</v>
      </c>
      <c r="BI229" s="112">
        <f t="shared" si="73"/>
        <v>0</v>
      </c>
      <c r="BJ229" s="18" t="s">
        <v>87</v>
      </c>
      <c r="BK229" s="112">
        <f t="shared" si="74"/>
        <v>0</v>
      </c>
      <c r="BL229" s="18" t="s">
        <v>237</v>
      </c>
      <c r="BM229" s="18" t="s">
        <v>670</v>
      </c>
    </row>
    <row r="230" spans="2:65" s="1" customFormat="1" ht="31.5" customHeight="1">
      <c r="B230" s="136"/>
      <c r="C230" s="172" t="s">
        <v>671</v>
      </c>
      <c r="D230" s="172" t="s">
        <v>278</v>
      </c>
      <c r="E230" s="173" t="s">
        <v>672</v>
      </c>
      <c r="F230" s="242" t="s">
        <v>673</v>
      </c>
      <c r="G230" s="242"/>
      <c r="H230" s="242"/>
      <c r="I230" s="242"/>
      <c r="J230" s="174" t="s">
        <v>281</v>
      </c>
      <c r="K230" s="175">
        <v>1</v>
      </c>
      <c r="L230" s="243">
        <v>0</v>
      </c>
      <c r="M230" s="243"/>
      <c r="N230" s="244">
        <f t="shared" si="65"/>
        <v>0</v>
      </c>
      <c r="O230" s="241"/>
      <c r="P230" s="241"/>
      <c r="Q230" s="241"/>
      <c r="R230" s="139"/>
      <c r="T230" s="169" t="s">
        <v>5</v>
      </c>
      <c r="U230" s="43" t="s">
        <v>42</v>
      </c>
      <c r="V230" s="35"/>
      <c r="W230" s="170">
        <f t="shared" si="66"/>
        <v>0</v>
      </c>
      <c r="X230" s="170">
        <v>4.5399999999999998E-3</v>
      </c>
      <c r="Y230" s="170">
        <f t="shared" si="67"/>
        <v>4.5399999999999998E-3</v>
      </c>
      <c r="Z230" s="170">
        <v>0</v>
      </c>
      <c r="AA230" s="171">
        <f t="shared" si="68"/>
        <v>0</v>
      </c>
      <c r="AR230" s="18" t="s">
        <v>282</v>
      </c>
      <c r="AT230" s="18" t="s">
        <v>278</v>
      </c>
      <c r="AU230" s="18" t="s">
        <v>87</v>
      </c>
      <c r="AY230" s="18" t="s">
        <v>174</v>
      </c>
      <c r="BE230" s="112">
        <f t="shared" si="69"/>
        <v>0</v>
      </c>
      <c r="BF230" s="112">
        <f t="shared" si="70"/>
        <v>0</v>
      </c>
      <c r="BG230" s="112">
        <f t="shared" si="71"/>
        <v>0</v>
      </c>
      <c r="BH230" s="112">
        <f t="shared" si="72"/>
        <v>0</v>
      </c>
      <c r="BI230" s="112">
        <f t="shared" si="73"/>
        <v>0</v>
      </c>
      <c r="BJ230" s="18" t="s">
        <v>87</v>
      </c>
      <c r="BK230" s="112">
        <f t="shared" si="74"/>
        <v>0</v>
      </c>
      <c r="BL230" s="18" t="s">
        <v>237</v>
      </c>
      <c r="BM230" s="18" t="s">
        <v>674</v>
      </c>
    </row>
    <row r="231" spans="2:65" s="1" customFormat="1" ht="22.5" customHeight="1">
      <c r="B231" s="136"/>
      <c r="C231" s="172" t="s">
        <v>338</v>
      </c>
      <c r="D231" s="172" t="s">
        <v>278</v>
      </c>
      <c r="E231" s="173" t="s">
        <v>675</v>
      </c>
      <c r="F231" s="242" t="s">
        <v>676</v>
      </c>
      <c r="G231" s="242"/>
      <c r="H231" s="242"/>
      <c r="I231" s="242"/>
      <c r="J231" s="174" t="s">
        <v>244</v>
      </c>
      <c r="K231" s="175">
        <v>1</v>
      </c>
      <c r="L231" s="243">
        <v>0</v>
      </c>
      <c r="M231" s="243"/>
      <c r="N231" s="244">
        <f t="shared" si="65"/>
        <v>0</v>
      </c>
      <c r="O231" s="241"/>
      <c r="P231" s="241"/>
      <c r="Q231" s="241"/>
      <c r="R231" s="139"/>
      <c r="T231" s="169" t="s">
        <v>5</v>
      </c>
      <c r="U231" s="43" t="s">
        <v>42</v>
      </c>
      <c r="V231" s="35"/>
      <c r="W231" s="170">
        <f t="shared" si="66"/>
        <v>0</v>
      </c>
      <c r="X231" s="170">
        <v>2.2000000000000001E-3</v>
      </c>
      <c r="Y231" s="170">
        <f t="shared" si="67"/>
        <v>2.2000000000000001E-3</v>
      </c>
      <c r="Z231" s="170">
        <v>0</v>
      </c>
      <c r="AA231" s="171">
        <f t="shared" si="68"/>
        <v>0</v>
      </c>
      <c r="AR231" s="18" t="s">
        <v>282</v>
      </c>
      <c r="AT231" s="18" t="s">
        <v>278</v>
      </c>
      <c r="AU231" s="18" t="s">
        <v>87</v>
      </c>
      <c r="AY231" s="18" t="s">
        <v>174</v>
      </c>
      <c r="BE231" s="112">
        <f t="shared" si="69"/>
        <v>0</v>
      </c>
      <c r="BF231" s="112">
        <f t="shared" si="70"/>
        <v>0</v>
      </c>
      <c r="BG231" s="112">
        <f t="shared" si="71"/>
        <v>0</v>
      </c>
      <c r="BH231" s="112">
        <f t="shared" si="72"/>
        <v>0</v>
      </c>
      <c r="BI231" s="112">
        <f t="shared" si="73"/>
        <v>0</v>
      </c>
      <c r="BJ231" s="18" t="s">
        <v>87</v>
      </c>
      <c r="BK231" s="112">
        <f t="shared" si="74"/>
        <v>0</v>
      </c>
      <c r="BL231" s="18" t="s">
        <v>237</v>
      </c>
      <c r="BM231" s="18" t="s">
        <v>677</v>
      </c>
    </row>
    <row r="232" spans="2:65" s="1" customFormat="1" ht="44.25" customHeight="1">
      <c r="B232" s="136"/>
      <c r="C232" s="165" t="s">
        <v>342</v>
      </c>
      <c r="D232" s="165" t="s">
        <v>175</v>
      </c>
      <c r="E232" s="166" t="s">
        <v>678</v>
      </c>
      <c r="F232" s="239" t="s">
        <v>679</v>
      </c>
      <c r="G232" s="239"/>
      <c r="H232" s="239"/>
      <c r="I232" s="239"/>
      <c r="J232" s="167" t="s">
        <v>281</v>
      </c>
      <c r="K232" s="168">
        <v>13</v>
      </c>
      <c r="L232" s="240">
        <v>0</v>
      </c>
      <c r="M232" s="240"/>
      <c r="N232" s="241">
        <f t="shared" si="65"/>
        <v>0</v>
      </c>
      <c r="O232" s="241"/>
      <c r="P232" s="241"/>
      <c r="Q232" s="241"/>
      <c r="R232" s="139"/>
      <c r="T232" s="169" t="s">
        <v>5</v>
      </c>
      <c r="U232" s="43" t="s">
        <v>42</v>
      </c>
      <c r="V232" s="35"/>
      <c r="W232" s="170">
        <f t="shared" si="66"/>
        <v>0</v>
      </c>
      <c r="X232" s="170">
        <v>0</v>
      </c>
      <c r="Y232" s="170">
        <f t="shared" si="67"/>
        <v>0</v>
      </c>
      <c r="Z232" s="170">
        <v>0</v>
      </c>
      <c r="AA232" s="171">
        <f t="shared" si="68"/>
        <v>0</v>
      </c>
      <c r="AR232" s="18" t="s">
        <v>237</v>
      </c>
      <c r="AT232" s="18" t="s">
        <v>175</v>
      </c>
      <c r="AU232" s="18" t="s">
        <v>87</v>
      </c>
      <c r="AY232" s="18" t="s">
        <v>174</v>
      </c>
      <c r="BE232" s="112">
        <f t="shared" si="69"/>
        <v>0</v>
      </c>
      <c r="BF232" s="112">
        <f t="shared" si="70"/>
        <v>0</v>
      </c>
      <c r="BG232" s="112">
        <f t="shared" si="71"/>
        <v>0</v>
      </c>
      <c r="BH232" s="112">
        <f t="shared" si="72"/>
        <v>0</v>
      </c>
      <c r="BI232" s="112">
        <f t="shared" si="73"/>
        <v>0</v>
      </c>
      <c r="BJ232" s="18" t="s">
        <v>87</v>
      </c>
      <c r="BK232" s="112">
        <f t="shared" si="74"/>
        <v>0</v>
      </c>
      <c r="BL232" s="18" t="s">
        <v>237</v>
      </c>
      <c r="BM232" s="18" t="s">
        <v>680</v>
      </c>
    </row>
    <row r="233" spans="2:65" s="1" customFormat="1" ht="31.5" customHeight="1">
      <c r="B233" s="136"/>
      <c r="C233" s="172" t="s">
        <v>681</v>
      </c>
      <c r="D233" s="172" t="s">
        <v>278</v>
      </c>
      <c r="E233" s="173" t="s">
        <v>682</v>
      </c>
      <c r="F233" s="242" t="s">
        <v>683</v>
      </c>
      <c r="G233" s="242"/>
      <c r="H233" s="242"/>
      <c r="I233" s="242"/>
      <c r="J233" s="174" t="s">
        <v>281</v>
      </c>
      <c r="K233" s="175">
        <v>13</v>
      </c>
      <c r="L233" s="243">
        <v>0</v>
      </c>
      <c r="M233" s="243"/>
      <c r="N233" s="244">
        <f t="shared" si="65"/>
        <v>0</v>
      </c>
      <c r="O233" s="241"/>
      <c r="P233" s="241"/>
      <c r="Q233" s="241"/>
      <c r="R233" s="139"/>
      <c r="T233" s="169" t="s">
        <v>5</v>
      </c>
      <c r="U233" s="43" t="s">
        <v>42</v>
      </c>
      <c r="V233" s="35"/>
      <c r="W233" s="170">
        <f t="shared" si="66"/>
        <v>0</v>
      </c>
      <c r="X233" s="170">
        <v>1E-3</v>
      </c>
      <c r="Y233" s="170">
        <f t="shared" si="67"/>
        <v>1.3000000000000001E-2</v>
      </c>
      <c r="Z233" s="170">
        <v>0</v>
      </c>
      <c r="AA233" s="171">
        <f t="shared" si="68"/>
        <v>0</v>
      </c>
      <c r="AR233" s="18" t="s">
        <v>282</v>
      </c>
      <c r="AT233" s="18" t="s">
        <v>278</v>
      </c>
      <c r="AU233" s="18" t="s">
        <v>87</v>
      </c>
      <c r="AY233" s="18" t="s">
        <v>174</v>
      </c>
      <c r="BE233" s="112">
        <f t="shared" si="69"/>
        <v>0</v>
      </c>
      <c r="BF233" s="112">
        <f t="shared" si="70"/>
        <v>0</v>
      </c>
      <c r="BG233" s="112">
        <f t="shared" si="71"/>
        <v>0</v>
      </c>
      <c r="BH233" s="112">
        <f t="shared" si="72"/>
        <v>0</v>
      </c>
      <c r="BI233" s="112">
        <f t="shared" si="73"/>
        <v>0</v>
      </c>
      <c r="BJ233" s="18" t="s">
        <v>87</v>
      </c>
      <c r="BK233" s="112">
        <f t="shared" si="74"/>
        <v>0</v>
      </c>
      <c r="BL233" s="18" t="s">
        <v>237</v>
      </c>
      <c r="BM233" s="18" t="s">
        <v>684</v>
      </c>
    </row>
    <row r="234" spans="2:65" s="1" customFormat="1" ht="44.25" customHeight="1">
      <c r="B234" s="136"/>
      <c r="C234" s="172" t="s">
        <v>685</v>
      </c>
      <c r="D234" s="172" t="s">
        <v>278</v>
      </c>
      <c r="E234" s="173" t="s">
        <v>686</v>
      </c>
      <c r="F234" s="242" t="s">
        <v>687</v>
      </c>
      <c r="G234" s="242"/>
      <c r="H234" s="242"/>
      <c r="I234" s="242"/>
      <c r="J234" s="174" t="s">
        <v>281</v>
      </c>
      <c r="K234" s="175">
        <v>13</v>
      </c>
      <c r="L234" s="243">
        <v>0</v>
      </c>
      <c r="M234" s="243"/>
      <c r="N234" s="244">
        <f t="shared" si="65"/>
        <v>0</v>
      </c>
      <c r="O234" s="241"/>
      <c r="P234" s="241"/>
      <c r="Q234" s="241"/>
      <c r="R234" s="139"/>
      <c r="T234" s="169" t="s">
        <v>5</v>
      </c>
      <c r="U234" s="43" t="s">
        <v>42</v>
      </c>
      <c r="V234" s="35"/>
      <c r="W234" s="170">
        <f t="shared" si="66"/>
        <v>0</v>
      </c>
      <c r="X234" s="170">
        <v>2.5000000000000001E-2</v>
      </c>
      <c r="Y234" s="170">
        <f t="shared" si="67"/>
        <v>0.32500000000000001</v>
      </c>
      <c r="Z234" s="170">
        <v>0</v>
      </c>
      <c r="AA234" s="171">
        <f t="shared" si="68"/>
        <v>0</v>
      </c>
      <c r="AR234" s="18" t="s">
        <v>282</v>
      </c>
      <c r="AT234" s="18" t="s">
        <v>278</v>
      </c>
      <c r="AU234" s="18" t="s">
        <v>87</v>
      </c>
      <c r="AY234" s="18" t="s">
        <v>174</v>
      </c>
      <c r="BE234" s="112">
        <f t="shared" si="69"/>
        <v>0</v>
      </c>
      <c r="BF234" s="112">
        <f t="shared" si="70"/>
        <v>0</v>
      </c>
      <c r="BG234" s="112">
        <f t="shared" si="71"/>
        <v>0</v>
      </c>
      <c r="BH234" s="112">
        <f t="shared" si="72"/>
        <v>0</v>
      </c>
      <c r="BI234" s="112">
        <f t="shared" si="73"/>
        <v>0</v>
      </c>
      <c r="BJ234" s="18" t="s">
        <v>87</v>
      </c>
      <c r="BK234" s="112">
        <f t="shared" si="74"/>
        <v>0</v>
      </c>
      <c r="BL234" s="18" t="s">
        <v>237</v>
      </c>
      <c r="BM234" s="18" t="s">
        <v>688</v>
      </c>
    </row>
    <row r="235" spans="2:65" s="1" customFormat="1" ht="31.5" customHeight="1">
      <c r="B235" s="136"/>
      <c r="C235" s="165" t="s">
        <v>689</v>
      </c>
      <c r="D235" s="165" t="s">
        <v>175</v>
      </c>
      <c r="E235" s="166" t="s">
        <v>690</v>
      </c>
      <c r="F235" s="239" t="s">
        <v>691</v>
      </c>
      <c r="G235" s="239"/>
      <c r="H235" s="239"/>
      <c r="I235" s="239"/>
      <c r="J235" s="167" t="s">
        <v>281</v>
      </c>
      <c r="K235" s="168">
        <v>1</v>
      </c>
      <c r="L235" s="240">
        <v>0</v>
      </c>
      <c r="M235" s="240"/>
      <c r="N235" s="241">
        <f t="shared" si="65"/>
        <v>0</v>
      </c>
      <c r="O235" s="241"/>
      <c r="P235" s="241"/>
      <c r="Q235" s="241"/>
      <c r="R235" s="139"/>
      <c r="T235" s="169" t="s">
        <v>5</v>
      </c>
      <c r="U235" s="43" t="s">
        <v>42</v>
      </c>
      <c r="V235" s="35"/>
      <c r="W235" s="170">
        <f t="shared" si="66"/>
        <v>0</v>
      </c>
      <c r="X235" s="170">
        <v>0</v>
      </c>
      <c r="Y235" s="170">
        <f t="shared" si="67"/>
        <v>0</v>
      </c>
      <c r="Z235" s="170">
        <v>0</v>
      </c>
      <c r="AA235" s="171">
        <f t="shared" si="68"/>
        <v>0</v>
      </c>
      <c r="AR235" s="18" t="s">
        <v>237</v>
      </c>
      <c r="AT235" s="18" t="s">
        <v>175</v>
      </c>
      <c r="AU235" s="18" t="s">
        <v>87</v>
      </c>
      <c r="AY235" s="18" t="s">
        <v>174</v>
      </c>
      <c r="BE235" s="112">
        <f t="shared" si="69"/>
        <v>0</v>
      </c>
      <c r="BF235" s="112">
        <f t="shared" si="70"/>
        <v>0</v>
      </c>
      <c r="BG235" s="112">
        <f t="shared" si="71"/>
        <v>0</v>
      </c>
      <c r="BH235" s="112">
        <f t="shared" si="72"/>
        <v>0</v>
      </c>
      <c r="BI235" s="112">
        <f t="shared" si="73"/>
        <v>0</v>
      </c>
      <c r="BJ235" s="18" t="s">
        <v>87</v>
      </c>
      <c r="BK235" s="112">
        <f t="shared" si="74"/>
        <v>0</v>
      </c>
      <c r="BL235" s="18" t="s">
        <v>237</v>
      </c>
      <c r="BM235" s="18" t="s">
        <v>692</v>
      </c>
    </row>
    <row r="236" spans="2:65" s="1" customFormat="1" ht="22.5" customHeight="1">
      <c r="B236" s="136"/>
      <c r="C236" s="172" t="s">
        <v>693</v>
      </c>
      <c r="D236" s="172" t="s">
        <v>278</v>
      </c>
      <c r="E236" s="173" t="s">
        <v>694</v>
      </c>
      <c r="F236" s="242" t="s">
        <v>695</v>
      </c>
      <c r="G236" s="242"/>
      <c r="H236" s="242"/>
      <c r="I236" s="242"/>
      <c r="J236" s="174" t="s">
        <v>696</v>
      </c>
      <c r="K236" s="175">
        <v>115</v>
      </c>
      <c r="L236" s="243">
        <v>0</v>
      </c>
      <c r="M236" s="243"/>
      <c r="N236" s="244">
        <f t="shared" si="65"/>
        <v>0</v>
      </c>
      <c r="O236" s="241"/>
      <c r="P236" s="241"/>
      <c r="Q236" s="241"/>
      <c r="R236" s="139"/>
      <c r="T236" s="169" t="s">
        <v>5</v>
      </c>
      <c r="U236" s="43" t="s">
        <v>42</v>
      </c>
      <c r="V236" s="35"/>
      <c r="W236" s="170">
        <f t="shared" si="66"/>
        <v>0</v>
      </c>
      <c r="X236" s="170">
        <v>0</v>
      </c>
      <c r="Y236" s="170">
        <f t="shared" si="67"/>
        <v>0</v>
      </c>
      <c r="Z236" s="170">
        <v>0</v>
      </c>
      <c r="AA236" s="171">
        <f t="shared" si="68"/>
        <v>0</v>
      </c>
      <c r="AR236" s="18" t="s">
        <v>282</v>
      </c>
      <c r="AT236" s="18" t="s">
        <v>278</v>
      </c>
      <c r="AU236" s="18" t="s">
        <v>87</v>
      </c>
      <c r="AY236" s="18" t="s">
        <v>174</v>
      </c>
      <c r="BE236" s="112">
        <f t="shared" si="69"/>
        <v>0</v>
      </c>
      <c r="BF236" s="112">
        <f t="shared" si="70"/>
        <v>0</v>
      </c>
      <c r="BG236" s="112">
        <f t="shared" si="71"/>
        <v>0</v>
      </c>
      <c r="BH236" s="112">
        <f t="shared" si="72"/>
        <v>0</v>
      </c>
      <c r="BI236" s="112">
        <f t="shared" si="73"/>
        <v>0</v>
      </c>
      <c r="BJ236" s="18" t="s">
        <v>87</v>
      </c>
      <c r="BK236" s="112">
        <f t="shared" si="74"/>
        <v>0</v>
      </c>
      <c r="BL236" s="18" t="s">
        <v>237</v>
      </c>
      <c r="BM236" s="18" t="s">
        <v>697</v>
      </c>
    </row>
    <row r="237" spans="2:65" s="1" customFormat="1" ht="44.25" customHeight="1">
      <c r="B237" s="136"/>
      <c r="C237" s="172" t="s">
        <v>698</v>
      </c>
      <c r="D237" s="172" t="s">
        <v>278</v>
      </c>
      <c r="E237" s="173" t="s">
        <v>686</v>
      </c>
      <c r="F237" s="242" t="s">
        <v>687</v>
      </c>
      <c r="G237" s="242"/>
      <c r="H237" s="242"/>
      <c r="I237" s="242"/>
      <c r="J237" s="174" t="s">
        <v>281</v>
      </c>
      <c r="K237" s="175">
        <v>1</v>
      </c>
      <c r="L237" s="243">
        <v>0</v>
      </c>
      <c r="M237" s="243"/>
      <c r="N237" s="244">
        <f t="shared" si="65"/>
        <v>0</v>
      </c>
      <c r="O237" s="241"/>
      <c r="P237" s="241"/>
      <c r="Q237" s="241"/>
      <c r="R237" s="139"/>
      <c r="T237" s="169" t="s">
        <v>5</v>
      </c>
      <c r="U237" s="43" t="s">
        <v>42</v>
      </c>
      <c r="V237" s="35"/>
      <c r="W237" s="170">
        <f t="shared" si="66"/>
        <v>0</v>
      </c>
      <c r="X237" s="170">
        <v>2.5000000000000001E-2</v>
      </c>
      <c r="Y237" s="170">
        <f t="shared" si="67"/>
        <v>2.5000000000000001E-2</v>
      </c>
      <c r="Z237" s="170">
        <v>0</v>
      </c>
      <c r="AA237" s="171">
        <f t="shared" si="68"/>
        <v>0</v>
      </c>
      <c r="AR237" s="18" t="s">
        <v>282</v>
      </c>
      <c r="AT237" s="18" t="s">
        <v>278</v>
      </c>
      <c r="AU237" s="18" t="s">
        <v>87</v>
      </c>
      <c r="AY237" s="18" t="s">
        <v>174</v>
      </c>
      <c r="BE237" s="112">
        <f t="shared" si="69"/>
        <v>0</v>
      </c>
      <c r="BF237" s="112">
        <f t="shared" si="70"/>
        <v>0</v>
      </c>
      <c r="BG237" s="112">
        <f t="shared" si="71"/>
        <v>0</v>
      </c>
      <c r="BH237" s="112">
        <f t="shared" si="72"/>
        <v>0</v>
      </c>
      <c r="BI237" s="112">
        <f t="shared" si="73"/>
        <v>0</v>
      </c>
      <c r="BJ237" s="18" t="s">
        <v>87</v>
      </c>
      <c r="BK237" s="112">
        <f t="shared" si="74"/>
        <v>0</v>
      </c>
      <c r="BL237" s="18" t="s">
        <v>237</v>
      </c>
      <c r="BM237" s="18" t="s">
        <v>699</v>
      </c>
    </row>
    <row r="238" spans="2:65" s="1" customFormat="1" ht="31.5" customHeight="1">
      <c r="B238" s="136"/>
      <c r="C238" s="165" t="s">
        <v>700</v>
      </c>
      <c r="D238" s="165" t="s">
        <v>175</v>
      </c>
      <c r="E238" s="166" t="s">
        <v>701</v>
      </c>
      <c r="F238" s="239" t="s">
        <v>702</v>
      </c>
      <c r="G238" s="239"/>
      <c r="H238" s="239"/>
      <c r="I238" s="239"/>
      <c r="J238" s="167" t="s">
        <v>281</v>
      </c>
      <c r="K238" s="168">
        <v>5</v>
      </c>
      <c r="L238" s="240">
        <v>0</v>
      </c>
      <c r="M238" s="240"/>
      <c r="N238" s="241">
        <f t="shared" si="65"/>
        <v>0</v>
      </c>
      <c r="O238" s="241"/>
      <c r="P238" s="241"/>
      <c r="Q238" s="241"/>
      <c r="R238" s="139"/>
      <c r="T238" s="169" t="s">
        <v>5</v>
      </c>
      <c r="U238" s="43" t="s">
        <v>42</v>
      </c>
      <c r="V238" s="35"/>
      <c r="W238" s="170">
        <f t="shared" si="66"/>
        <v>0</v>
      </c>
      <c r="X238" s="170">
        <v>2.5000000000000001E-4</v>
      </c>
      <c r="Y238" s="170">
        <f t="shared" si="67"/>
        <v>1.25E-3</v>
      </c>
      <c r="Z238" s="170">
        <v>0</v>
      </c>
      <c r="AA238" s="171">
        <f t="shared" si="68"/>
        <v>0</v>
      </c>
      <c r="AR238" s="18" t="s">
        <v>237</v>
      </c>
      <c r="AT238" s="18" t="s">
        <v>175</v>
      </c>
      <c r="AU238" s="18" t="s">
        <v>87</v>
      </c>
      <c r="AY238" s="18" t="s">
        <v>174</v>
      </c>
      <c r="BE238" s="112">
        <f t="shared" si="69"/>
        <v>0</v>
      </c>
      <c r="BF238" s="112">
        <f t="shared" si="70"/>
        <v>0</v>
      </c>
      <c r="BG238" s="112">
        <f t="shared" si="71"/>
        <v>0</v>
      </c>
      <c r="BH238" s="112">
        <f t="shared" si="72"/>
        <v>0</v>
      </c>
      <c r="BI238" s="112">
        <f t="shared" si="73"/>
        <v>0</v>
      </c>
      <c r="BJ238" s="18" t="s">
        <v>87</v>
      </c>
      <c r="BK238" s="112">
        <f t="shared" si="74"/>
        <v>0</v>
      </c>
      <c r="BL238" s="18" t="s">
        <v>237</v>
      </c>
      <c r="BM238" s="18" t="s">
        <v>703</v>
      </c>
    </row>
    <row r="239" spans="2:65" s="1" customFormat="1" ht="31.5" customHeight="1">
      <c r="B239" s="136"/>
      <c r="C239" s="165" t="s">
        <v>704</v>
      </c>
      <c r="D239" s="165" t="s">
        <v>175</v>
      </c>
      <c r="E239" s="166" t="s">
        <v>705</v>
      </c>
      <c r="F239" s="239" t="s">
        <v>706</v>
      </c>
      <c r="G239" s="239"/>
      <c r="H239" s="239"/>
      <c r="I239" s="239"/>
      <c r="J239" s="167" t="s">
        <v>281</v>
      </c>
      <c r="K239" s="168">
        <v>1</v>
      </c>
      <c r="L239" s="240">
        <v>0</v>
      </c>
      <c r="M239" s="240"/>
      <c r="N239" s="241">
        <f t="shared" si="65"/>
        <v>0</v>
      </c>
      <c r="O239" s="241"/>
      <c r="P239" s="241"/>
      <c r="Q239" s="241"/>
      <c r="R239" s="139"/>
      <c r="T239" s="169" t="s">
        <v>5</v>
      </c>
      <c r="U239" s="43" t="s">
        <v>42</v>
      </c>
      <c r="V239" s="35"/>
      <c r="W239" s="170">
        <f t="shared" si="66"/>
        <v>0</v>
      </c>
      <c r="X239" s="170">
        <v>2.5999999999999998E-4</v>
      </c>
      <c r="Y239" s="170">
        <f t="shared" si="67"/>
        <v>2.5999999999999998E-4</v>
      </c>
      <c r="Z239" s="170">
        <v>0</v>
      </c>
      <c r="AA239" s="171">
        <f t="shared" si="68"/>
        <v>0</v>
      </c>
      <c r="AR239" s="18" t="s">
        <v>237</v>
      </c>
      <c r="AT239" s="18" t="s">
        <v>175</v>
      </c>
      <c r="AU239" s="18" t="s">
        <v>87</v>
      </c>
      <c r="AY239" s="18" t="s">
        <v>174</v>
      </c>
      <c r="BE239" s="112">
        <f t="shared" si="69"/>
        <v>0</v>
      </c>
      <c r="BF239" s="112">
        <f t="shared" si="70"/>
        <v>0</v>
      </c>
      <c r="BG239" s="112">
        <f t="shared" si="71"/>
        <v>0</v>
      </c>
      <c r="BH239" s="112">
        <f t="shared" si="72"/>
        <v>0</v>
      </c>
      <c r="BI239" s="112">
        <f t="shared" si="73"/>
        <v>0</v>
      </c>
      <c r="BJ239" s="18" t="s">
        <v>87</v>
      </c>
      <c r="BK239" s="112">
        <f t="shared" si="74"/>
        <v>0</v>
      </c>
      <c r="BL239" s="18" t="s">
        <v>237</v>
      </c>
      <c r="BM239" s="18" t="s">
        <v>707</v>
      </c>
    </row>
    <row r="240" spans="2:65" s="1" customFormat="1" ht="31.5" customHeight="1">
      <c r="B240" s="136"/>
      <c r="C240" s="165" t="s">
        <v>708</v>
      </c>
      <c r="D240" s="165" t="s">
        <v>175</v>
      </c>
      <c r="E240" s="166" t="s">
        <v>709</v>
      </c>
      <c r="F240" s="239" t="s">
        <v>710</v>
      </c>
      <c r="G240" s="239"/>
      <c r="H240" s="239"/>
      <c r="I240" s="239"/>
      <c r="J240" s="167" t="s">
        <v>281</v>
      </c>
      <c r="K240" s="168">
        <v>3</v>
      </c>
      <c r="L240" s="240">
        <v>0</v>
      </c>
      <c r="M240" s="240"/>
      <c r="N240" s="241">
        <f t="shared" si="65"/>
        <v>0</v>
      </c>
      <c r="O240" s="241"/>
      <c r="P240" s="241"/>
      <c r="Q240" s="241"/>
      <c r="R240" s="139"/>
      <c r="T240" s="169" t="s">
        <v>5</v>
      </c>
      <c r="U240" s="43" t="s">
        <v>42</v>
      </c>
      <c r="V240" s="35"/>
      <c r="W240" s="170">
        <f t="shared" si="66"/>
        <v>0</v>
      </c>
      <c r="X240" s="170">
        <v>3.2000000000000003E-4</v>
      </c>
      <c r="Y240" s="170">
        <f t="shared" si="67"/>
        <v>9.6000000000000013E-4</v>
      </c>
      <c r="Z240" s="170">
        <v>0</v>
      </c>
      <c r="AA240" s="171">
        <f t="shared" si="68"/>
        <v>0</v>
      </c>
      <c r="AR240" s="18" t="s">
        <v>237</v>
      </c>
      <c r="AT240" s="18" t="s">
        <v>175</v>
      </c>
      <c r="AU240" s="18" t="s">
        <v>87</v>
      </c>
      <c r="AY240" s="18" t="s">
        <v>174</v>
      </c>
      <c r="BE240" s="112">
        <f t="shared" si="69"/>
        <v>0</v>
      </c>
      <c r="BF240" s="112">
        <f t="shared" si="70"/>
        <v>0</v>
      </c>
      <c r="BG240" s="112">
        <f t="shared" si="71"/>
        <v>0</v>
      </c>
      <c r="BH240" s="112">
        <f t="shared" si="72"/>
        <v>0</v>
      </c>
      <c r="BI240" s="112">
        <f t="shared" si="73"/>
        <v>0</v>
      </c>
      <c r="BJ240" s="18" t="s">
        <v>87</v>
      </c>
      <c r="BK240" s="112">
        <f t="shared" si="74"/>
        <v>0</v>
      </c>
      <c r="BL240" s="18" t="s">
        <v>237</v>
      </c>
      <c r="BM240" s="18" t="s">
        <v>711</v>
      </c>
    </row>
    <row r="241" spans="2:65" s="1" customFormat="1" ht="44.25" customHeight="1">
      <c r="B241" s="136"/>
      <c r="C241" s="172" t="s">
        <v>712</v>
      </c>
      <c r="D241" s="172" t="s">
        <v>278</v>
      </c>
      <c r="E241" s="173" t="s">
        <v>713</v>
      </c>
      <c r="F241" s="242" t="s">
        <v>714</v>
      </c>
      <c r="G241" s="242"/>
      <c r="H241" s="242"/>
      <c r="I241" s="242"/>
      <c r="J241" s="174" t="s">
        <v>198</v>
      </c>
      <c r="K241" s="175">
        <v>15.535</v>
      </c>
      <c r="L241" s="243">
        <v>0</v>
      </c>
      <c r="M241" s="243"/>
      <c r="N241" s="244">
        <f t="shared" si="65"/>
        <v>0</v>
      </c>
      <c r="O241" s="241"/>
      <c r="P241" s="241"/>
      <c r="Q241" s="241"/>
      <c r="R241" s="139"/>
      <c r="T241" s="169" t="s">
        <v>5</v>
      </c>
      <c r="U241" s="43" t="s">
        <v>42</v>
      </c>
      <c r="V241" s="35"/>
      <c r="W241" s="170">
        <f t="shared" si="66"/>
        <v>0</v>
      </c>
      <c r="X241" s="170">
        <v>1.14E-3</v>
      </c>
      <c r="Y241" s="170">
        <f t="shared" si="67"/>
        <v>1.7709900000000001E-2</v>
      </c>
      <c r="Z241" s="170">
        <v>0</v>
      </c>
      <c r="AA241" s="171">
        <f t="shared" si="68"/>
        <v>0</v>
      </c>
      <c r="AR241" s="18" t="s">
        <v>282</v>
      </c>
      <c r="AT241" s="18" t="s">
        <v>278</v>
      </c>
      <c r="AU241" s="18" t="s">
        <v>87</v>
      </c>
      <c r="AY241" s="18" t="s">
        <v>174</v>
      </c>
      <c r="BE241" s="112">
        <f t="shared" si="69"/>
        <v>0</v>
      </c>
      <c r="BF241" s="112">
        <f t="shared" si="70"/>
        <v>0</v>
      </c>
      <c r="BG241" s="112">
        <f t="shared" si="71"/>
        <v>0</v>
      </c>
      <c r="BH241" s="112">
        <f t="shared" si="72"/>
        <v>0</v>
      </c>
      <c r="BI241" s="112">
        <f t="shared" si="73"/>
        <v>0</v>
      </c>
      <c r="BJ241" s="18" t="s">
        <v>87</v>
      </c>
      <c r="BK241" s="112">
        <f t="shared" si="74"/>
        <v>0</v>
      </c>
      <c r="BL241" s="18" t="s">
        <v>237</v>
      </c>
      <c r="BM241" s="18" t="s">
        <v>715</v>
      </c>
    </row>
    <row r="242" spans="2:65" s="1" customFormat="1" ht="31.5" customHeight="1">
      <c r="B242" s="136"/>
      <c r="C242" s="165" t="s">
        <v>716</v>
      </c>
      <c r="D242" s="165" t="s">
        <v>175</v>
      </c>
      <c r="E242" s="166" t="s">
        <v>717</v>
      </c>
      <c r="F242" s="239" t="s">
        <v>718</v>
      </c>
      <c r="G242" s="239"/>
      <c r="H242" s="239"/>
      <c r="I242" s="239"/>
      <c r="J242" s="167" t="s">
        <v>198</v>
      </c>
      <c r="K242" s="168">
        <v>15.535</v>
      </c>
      <c r="L242" s="240">
        <v>0</v>
      </c>
      <c r="M242" s="240"/>
      <c r="N242" s="241">
        <f t="shared" si="65"/>
        <v>0</v>
      </c>
      <c r="O242" s="241"/>
      <c r="P242" s="241"/>
      <c r="Q242" s="241"/>
      <c r="R242" s="139"/>
      <c r="T242" s="169" t="s">
        <v>5</v>
      </c>
      <c r="U242" s="43" t="s">
        <v>42</v>
      </c>
      <c r="V242" s="35"/>
      <c r="W242" s="170">
        <f t="shared" si="66"/>
        <v>0</v>
      </c>
      <c r="X242" s="170">
        <v>1.4E-3</v>
      </c>
      <c r="Y242" s="170">
        <f t="shared" si="67"/>
        <v>2.1749000000000001E-2</v>
      </c>
      <c r="Z242" s="170">
        <v>0</v>
      </c>
      <c r="AA242" s="171">
        <f t="shared" si="68"/>
        <v>0</v>
      </c>
      <c r="AR242" s="18" t="s">
        <v>237</v>
      </c>
      <c r="AT242" s="18" t="s">
        <v>175</v>
      </c>
      <c r="AU242" s="18" t="s">
        <v>87</v>
      </c>
      <c r="AY242" s="18" t="s">
        <v>174</v>
      </c>
      <c r="BE242" s="112">
        <f t="shared" si="69"/>
        <v>0</v>
      </c>
      <c r="BF242" s="112">
        <f t="shared" si="70"/>
        <v>0</v>
      </c>
      <c r="BG242" s="112">
        <f t="shared" si="71"/>
        <v>0</v>
      </c>
      <c r="BH242" s="112">
        <f t="shared" si="72"/>
        <v>0</v>
      </c>
      <c r="BI242" s="112">
        <f t="shared" si="73"/>
        <v>0</v>
      </c>
      <c r="BJ242" s="18" t="s">
        <v>87</v>
      </c>
      <c r="BK242" s="112">
        <f t="shared" si="74"/>
        <v>0</v>
      </c>
      <c r="BL242" s="18" t="s">
        <v>237</v>
      </c>
      <c r="BM242" s="18" t="s">
        <v>719</v>
      </c>
    </row>
    <row r="243" spans="2:65" s="1" customFormat="1" ht="22.5" customHeight="1">
      <c r="B243" s="136"/>
      <c r="C243" s="165" t="s">
        <v>317</v>
      </c>
      <c r="D243" s="165" t="s">
        <v>175</v>
      </c>
      <c r="E243" s="166" t="s">
        <v>720</v>
      </c>
      <c r="F243" s="239" t="s">
        <v>721</v>
      </c>
      <c r="G243" s="239"/>
      <c r="H243" s="239"/>
      <c r="I243" s="239"/>
      <c r="J243" s="167" t="s">
        <v>281</v>
      </c>
      <c r="K243" s="168">
        <v>14</v>
      </c>
      <c r="L243" s="240">
        <v>0</v>
      </c>
      <c r="M243" s="240"/>
      <c r="N243" s="241">
        <f t="shared" si="65"/>
        <v>0</v>
      </c>
      <c r="O243" s="241"/>
      <c r="P243" s="241"/>
      <c r="Q243" s="241"/>
      <c r="R243" s="139"/>
      <c r="T243" s="169" t="s">
        <v>5</v>
      </c>
      <c r="U243" s="43" t="s">
        <v>42</v>
      </c>
      <c r="V243" s="35"/>
      <c r="W243" s="170">
        <f t="shared" si="66"/>
        <v>0</v>
      </c>
      <c r="X243" s="170">
        <v>1.0000000000000001E-5</v>
      </c>
      <c r="Y243" s="170">
        <f t="shared" si="67"/>
        <v>1.4000000000000001E-4</v>
      </c>
      <c r="Z243" s="170">
        <v>0</v>
      </c>
      <c r="AA243" s="171">
        <f t="shared" si="68"/>
        <v>0</v>
      </c>
      <c r="AR243" s="18" t="s">
        <v>237</v>
      </c>
      <c r="AT243" s="18" t="s">
        <v>175</v>
      </c>
      <c r="AU243" s="18" t="s">
        <v>87</v>
      </c>
      <c r="AY243" s="18" t="s">
        <v>174</v>
      </c>
      <c r="BE243" s="112">
        <f t="shared" si="69"/>
        <v>0</v>
      </c>
      <c r="BF243" s="112">
        <f t="shared" si="70"/>
        <v>0</v>
      </c>
      <c r="BG243" s="112">
        <f t="shared" si="71"/>
        <v>0</v>
      </c>
      <c r="BH243" s="112">
        <f t="shared" si="72"/>
        <v>0</v>
      </c>
      <c r="BI243" s="112">
        <f t="shared" si="73"/>
        <v>0</v>
      </c>
      <c r="BJ243" s="18" t="s">
        <v>87</v>
      </c>
      <c r="BK243" s="112">
        <f t="shared" si="74"/>
        <v>0</v>
      </c>
      <c r="BL243" s="18" t="s">
        <v>237</v>
      </c>
      <c r="BM243" s="18" t="s">
        <v>722</v>
      </c>
    </row>
    <row r="244" spans="2:65" s="1" customFormat="1" ht="22.5" customHeight="1">
      <c r="B244" s="136"/>
      <c r="C244" s="172" t="s">
        <v>723</v>
      </c>
      <c r="D244" s="172" t="s">
        <v>278</v>
      </c>
      <c r="E244" s="173" t="s">
        <v>724</v>
      </c>
      <c r="F244" s="242" t="s">
        <v>725</v>
      </c>
      <c r="G244" s="242"/>
      <c r="H244" s="242"/>
      <c r="I244" s="242"/>
      <c r="J244" s="174" t="s">
        <v>281</v>
      </c>
      <c r="K244" s="175">
        <v>14</v>
      </c>
      <c r="L244" s="243">
        <v>0</v>
      </c>
      <c r="M244" s="243"/>
      <c r="N244" s="244">
        <f t="shared" si="65"/>
        <v>0</v>
      </c>
      <c r="O244" s="241"/>
      <c r="P244" s="241"/>
      <c r="Q244" s="241"/>
      <c r="R244" s="139"/>
      <c r="T244" s="169" t="s">
        <v>5</v>
      </c>
      <c r="U244" s="43" t="s">
        <v>42</v>
      </c>
      <c r="V244" s="35"/>
      <c r="W244" s="170">
        <f t="shared" si="66"/>
        <v>0</v>
      </c>
      <c r="X244" s="170">
        <v>1.39E-3</v>
      </c>
      <c r="Y244" s="170">
        <f t="shared" si="67"/>
        <v>1.9459999999999998E-2</v>
      </c>
      <c r="Z244" s="170">
        <v>0</v>
      </c>
      <c r="AA244" s="171">
        <f t="shared" si="68"/>
        <v>0</v>
      </c>
      <c r="AR244" s="18" t="s">
        <v>282</v>
      </c>
      <c r="AT244" s="18" t="s">
        <v>278</v>
      </c>
      <c r="AU244" s="18" t="s">
        <v>87</v>
      </c>
      <c r="AY244" s="18" t="s">
        <v>174</v>
      </c>
      <c r="BE244" s="112">
        <f t="shared" si="69"/>
        <v>0</v>
      </c>
      <c r="BF244" s="112">
        <f t="shared" si="70"/>
        <v>0</v>
      </c>
      <c r="BG244" s="112">
        <f t="shared" si="71"/>
        <v>0</v>
      </c>
      <c r="BH244" s="112">
        <f t="shared" si="72"/>
        <v>0</v>
      </c>
      <c r="BI244" s="112">
        <f t="shared" si="73"/>
        <v>0</v>
      </c>
      <c r="BJ244" s="18" t="s">
        <v>87</v>
      </c>
      <c r="BK244" s="112">
        <f t="shared" si="74"/>
        <v>0</v>
      </c>
      <c r="BL244" s="18" t="s">
        <v>237</v>
      </c>
      <c r="BM244" s="18" t="s">
        <v>726</v>
      </c>
    </row>
    <row r="245" spans="2:65" s="1" customFormat="1" ht="31.5" customHeight="1">
      <c r="B245" s="136"/>
      <c r="C245" s="165" t="s">
        <v>321</v>
      </c>
      <c r="D245" s="165" t="s">
        <v>175</v>
      </c>
      <c r="E245" s="166" t="s">
        <v>727</v>
      </c>
      <c r="F245" s="239" t="s">
        <v>728</v>
      </c>
      <c r="G245" s="239"/>
      <c r="H245" s="239"/>
      <c r="I245" s="239"/>
      <c r="J245" s="167" t="s">
        <v>281</v>
      </c>
      <c r="K245" s="168">
        <v>13</v>
      </c>
      <c r="L245" s="240">
        <v>0</v>
      </c>
      <c r="M245" s="240"/>
      <c r="N245" s="241">
        <f t="shared" si="65"/>
        <v>0</v>
      </c>
      <c r="O245" s="241"/>
      <c r="P245" s="241"/>
      <c r="Q245" s="241"/>
      <c r="R245" s="139"/>
      <c r="T245" s="169" t="s">
        <v>5</v>
      </c>
      <c r="U245" s="43" t="s">
        <v>42</v>
      </c>
      <c r="V245" s="35"/>
      <c r="W245" s="170">
        <f t="shared" si="66"/>
        <v>0</v>
      </c>
      <c r="X245" s="170">
        <v>4.4999999999999999E-4</v>
      </c>
      <c r="Y245" s="170">
        <f t="shared" si="67"/>
        <v>5.8500000000000002E-3</v>
      </c>
      <c r="Z245" s="170">
        <v>0</v>
      </c>
      <c r="AA245" s="171">
        <f t="shared" si="68"/>
        <v>0</v>
      </c>
      <c r="AR245" s="18" t="s">
        <v>237</v>
      </c>
      <c r="AT245" s="18" t="s">
        <v>175</v>
      </c>
      <c r="AU245" s="18" t="s">
        <v>87</v>
      </c>
      <c r="AY245" s="18" t="s">
        <v>174</v>
      </c>
      <c r="BE245" s="112">
        <f t="shared" si="69"/>
        <v>0</v>
      </c>
      <c r="BF245" s="112">
        <f t="shared" si="70"/>
        <v>0</v>
      </c>
      <c r="BG245" s="112">
        <f t="shared" si="71"/>
        <v>0</v>
      </c>
      <c r="BH245" s="112">
        <f t="shared" si="72"/>
        <v>0</v>
      </c>
      <c r="BI245" s="112">
        <f t="shared" si="73"/>
        <v>0</v>
      </c>
      <c r="BJ245" s="18" t="s">
        <v>87</v>
      </c>
      <c r="BK245" s="112">
        <f t="shared" si="74"/>
        <v>0</v>
      </c>
      <c r="BL245" s="18" t="s">
        <v>237</v>
      </c>
      <c r="BM245" s="18" t="s">
        <v>729</v>
      </c>
    </row>
    <row r="246" spans="2:65" s="1" customFormat="1" ht="57" customHeight="1">
      <c r="B246" s="136"/>
      <c r="C246" s="172" t="s">
        <v>730</v>
      </c>
      <c r="D246" s="172" t="s">
        <v>278</v>
      </c>
      <c r="E246" s="173" t="s">
        <v>731</v>
      </c>
      <c r="F246" s="242" t="s">
        <v>732</v>
      </c>
      <c r="G246" s="242"/>
      <c r="H246" s="242"/>
      <c r="I246" s="242"/>
      <c r="J246" s="174" t="s">
        <v>281</v>
      </c>
      <c r="K246" s="175">
        <v>6</v>
      </c>
      <c r="L246" s="243">
        <v>0</v>
      </c>
      <c r="M246" s="243"/>
      <c r="N246" s="244">
        <f t="shared" si="65"/>
        <v>0</v>
      </c>
      <c r="O246" s="241"/>
      <c r="P246" s="241"/>
      <c r="Q246" s="241"/>
      <c r="R246" s="139"/>
      <c r="T246" s="169" t="s">
        <v>5</v>
      </c>
      <c r="U246" s="43" t="s">
        <v>42</v>
      </c>
      <c r="V246" s="35"/>
      <c r="W246" s="170">
        <f t="shared" si="66"/>
        <v>0</v>
      </c>
      <c r="X246" s="170">
        <v>1.7999999999999999E-2</v>
      </c>
      <c r="Y246" s="170">
        <f t="shared" si="67"/>
        <v>0.10799999999999998</v>
      </c>
      <c r="Z246" s="170">
        <v>0</v>
      </c>
      <c r="AA246" s="171">
        <f t="shared" si="68"/>
        <v>0</v>
      </c>
      <c r="AR246" s="18" t="s">
        <v>282</v>
      </c>
      <c r="AT246" s="18" t="s">
        <v>278</v>
      </c>
      <c r="AU246" s="18" t="s">
        <v>87</v>
      </c>
      <c r="AY246" s="18" t="s">
        <v>174</v>
      </c>
      <c r="BE246" s="112">
        <f t="shared" si="69"/>
        <v>0</v>
      </c>
      <c r="BF246" s="112">
        <f t="shared" si="70"/>
        <v>0</v>
      </c>
      <c r="BG246" s="112">
        <f t="shared" si="71"/>
        <v>0</v>
      </c>
      <c r="BH246" s="112">
        <f t="shared" si="72"/>
        <v>0</v>
      </c>
      <c r="BI246" s="112">
        <f t="shared" si="73"/>
        <v>0</v>
      </c>
      <c r="BJ246" s="18" t="s">
        <v>87</v>
      </c>
      <c r="BK246" s="112">
        <f t="shared" si="74"/>
        <v>0</v>
      </c>
      <c r="BL246" s="18" t="s">
        <v>237</v>
      </c>
      <c r="BM246" s="18" t="s">
        <v>733</v>
      </c>
    </row>
    <row r="247" spans="2:65" s="1" customFormat="1" ht="57" customHeight="1">
      <c r="B247" s="136"/>
      <c r="C247" s="172" t="s">
        <v>324</v>
      </c>
      <c r="D247" s="172" t="s">
        <v>278</v>
      </c>
      <c r="E247" s="173" t="s">
        <v>734</v>
      </c>
      <c r="F247" s="242" t="s">
        <v>735</v>
      </c>
      <c r="G247" s="242"/>
      <c r="H247" s="242"/>
      <c r="I247" s="242"/>
      <c r="J247" s="174" t="s">
        <v>281</v>
      </c>
      <c r="K247" s="175">
        <v>7</v>
      </c>
      <c r="L247" s="243">
        <v>0</v>
      </c>
      <c r="M247" s="243"/>
      <c r="N247" s="244">
        <f t="shared" si="65"/>
        <v>0</v>
      </c>
      <c r="O247" s="241"/>
      <c r="P247" s="241"/>
      <c r="Q247" s="241"/>
      <c r="R247" s="139"/>
      <c r="T247" s="169" t="s">
        <v>5</v>
      </c>
      <c r="U247" s="43" t="s">
        <v>42</v>
      </c>
      <c r="V247" s="35"/>
      <c r="W247" s="170">
        <f t="shared" si="66"/>
        <v>0</v>
      </c>
      <c r="X247" s="170">
        <v>1.4999999999999999E-2</v>
      </c>
      <c r="Y247" s="170">
        <f t="shared" si="67"/>
        <v>0.105</v>
      </c>
      <c r="Z247" s="170">
        <v>0</v>
      </c>
      <c r="AA247" s="171">
        <f t="shared" si="68"/>
        <v>0</v>
      </c>
      <c r="AR247" s="18" t="s">
        <v>282</v>
      </c>
      <c r="AT247" s="18" t="s">
        <v>278</v>
      </c>
      <c r="AU247" s="18" t="s">
        <v>87</v>
      </c>
      <c r="AY247" s="18" t="s">
        <v>174</v>
      </c>
      <c r="BE247" s="112">
        <f t="shared" si="69"/>
        <v>0</v>
      </c>
      <c r="BF247" s="112">
        <f t="shared" si="70"/>
        <v>0</v>
      </c>
      <c r="BG247" s="112">
        <f t="shared" si="71"/>
        <v>0</v>
      </c>
      <c r="BH247" s="112">
        <f t="shared" si="72"/>
        <v>0</v>
      </c>
      <c r="BI247" s="112">
        <f t="shared" si="73"/>
        <v>0</v>
      </c>
      <c r="BJ247" s="18" t="s">
        <v>87</v>
      </c>
      <c r="BK247" s="112">
        <f t="shared" si="74"/>
        <v>0</v>
      </c>
      <c r="BL247" s="18" t="s">
        <v>237</v>
      </c>
      <c r="BM247" s="18" t="s">
        <v>736</v>
      </c>
    </row>
    <row r="248" spans="2:65" s="10" customFormat="1" ht="29.85" customHeight="1">
      <c r="B248" s="154"/>
      <c r="C248" s="155"/>
      <c r="D248" s="164" t="s">
        <v>150</v>
      </c>
      <c r="E248" s="164"/>
      <c r="F248" s="164"/>
      <c r="G248" s="164"/>
      <c r="H248" s="164"/>
      <c r="I248" s="164"/>
      <c r="J248" s="164"/>
      <c r="K248" s="164"/>
      <c r="L248" s="164"/>
      <c r="M248" s="164"/>
      <c r="N248" s="228">
        <f>BK248</f>
        <v>0</v>
      </c>
      <c r="O248" s="229"/>
      <c r="P248" s="229"/>
      <c r="Q248" s="229"/>
      <c r="R248" s="157"/>
      <c r="T248" s="158"/>
      <c r="U248" s="155"/>
      <c r="V248" s="155"/>
      <c r="W248" s="159">
        <f>SUM(W249:W250)</f>
        <v>0</v>
      </c>
      <c r="X248" s="155"/>
      <c r="Y248" s="159">
        <f>SUM(Y249:Y250)</f>
        <v>2.0114400000000001E-2</v>
      </c>
      <c r="Z248" s="155"/>
      <c r="AA248" s="160">
        <f>SUM(AA249:AA250)</f>
        <v>0</v>
      </c>
      <c r="AR248" s="161" t="s">
        <v>87</v>
      </c>
      <c r="AT248" s="162" t="s">
        <v>74</v>
      </c>
      <c r="AU248" s="162" t="s">
        <v>82</v>
      </c>
      <c r="AY248" s="161" t="s">
        <v>174</v>
      </c>
      <c r="BK248" s="163">
        <f>SUM(BK249:BK250)</f>
        <v>0</v>
      </c>
    </row>
    <row r="249" spans="2:65" s="1" customFormat="1" ht="22.5" customHeight="1">
      <c r="B249" s="136"/>
      <c r="C249" s="165" t="s">
        <v>737</v>
      </c>
      <c r="D249" s="165" t="s">
        <v>175</v>
      </c>
      <c r="E249" s="166" t="s">
        <v>738</v>
      </c>
      <c r="F249" s="239" t="s">
        <v>739</v>
      </c>
      <c r="G249" s="239"/>
      <c r="H249" s="239"/>
      <c r="I249" s="239"/>
      <c r="J249" s="167" t="s">
        <v>178</v>
      </c>
      <c r="K249" s="168">
        <v>11.56</v>
      </c>
      <c r="L249" s="240">
        <v>0</v>
      </c>
      <c r="M249" s="240"/>
      <c r="N249" s="241">
        <f>ROUND(L249*K249,2)</f>
        <v>0</v>
      </c>
      <c r="O249" s="241"/>
      <c r="P249" s="241"/>
      <c r="Q249" s="241"/>
      <c r="R249" s="139"/>
      <c r="T249" s="169" t="s">
        <v>5</v>
      </c>
      <c r="U249" s="43" t="s">
        <v>42</v>
      </c>
      <c r="V249" s="35"/>
      <c r="W249" s="170">
        <f>V249*K249</f>
        <v>0</v>
      </c>
      <c r="X249" s="170">
        <v>4.0000000000000003E-5</v>
      </c>
      <c r="Y249" s="170">
        <f>X249*K249</f>
        <v>4.6240000000000007E-4</v>
      </c>
      <c r="Z249" s="170">
        <v>0</v>
      </c>
      <c r="AA249" s="171">
        <f>Z249*K249</f>
        <v>0</v>
      </c>
      <c r="AR249" s="18" t="s">
        <v>237</v>
      </c>
      <c r="AT249" s="18" t="s">
        <v>175</v>
      </c>
      <c r="AU249" s="18" t="s">
        <v>87</v>
      </c>
      <c r="AY249" s="18" t="s">
        <v>174</v>
      </c>
      <c r="BE249" s="112">
        <f>IF(U249="základná",N249,0)</f>
        <v>0</v>
      </c>
      <c r="BF249" s="112">
        <f>IF(U249="znížená",N249,0)</f>
        <v>0</v>
      </c>
      <c r="BG249" s="112">
        <f>IF(U249="zákl. prenesená",N249,0)</f>
        <v>0</v>
      </c>
      <c r="BH249" s="112">
        <f>IF(U249="zníž. prenesená",N249,0)</f>
        <v>0</v>
      </c>
      <c r="BI249" s="112">
        <f>IF(U249="nulová",N249,0)</f>
        <v>0</v>
      </c>
      <c r="BJ249" s="18" t="s">
        <v>87</v>
      </c>
      <c r="BK249" s="112">
        <f>ROUND(L249*K249,2)</f>
        <v>0</v>
      </c>
      <c r="BL249" s="18" t="s">
        <v>237</v>
      </c>
      <c r="BM249" s="18" t="s">
        <v>740</v>
      </c>
    </row>
    <row r="250" spans="2:65" s="1" customFormat="1" ht="31.5" customHeight="1">
      <c r="B250" s="136"/>
      <c r="C250" s="172" t="s">
        <v>329</v>
      </c>
      <c r="D250" s="172" t="s">
        <v>278</v>
      </c>
      <c r="E250" s="173" t="s">
        <v>741</v>
      </c>
      <c r="F250" s="242" t="s">
        <v>742</v>
      </c>
      <c r="G250" s="242"/>
      <c r="H250" s="242"/>
      <c r="I250" s="242"/>
      <c r="J250" s="174" t="s">
        <v>178</v>
      </c>
      <c r="K250" s="175">
        <v>11.56</v>
      </c>
      <c r="L250" s="243">
        <v>0</v>
      </c>
      <c r="M250" s="243"/>
      <c r="N250" s="244">
        <f>ROUND(L250*K250,2)</f>
        <v>0</v>
      </c>
      <c r="O250" s="241"/>
      <c r="P250" s="241"/>
      <c r="Q250" s="241"/>
      <c r="R250" s="139"/>
      <c r="T250" s="169" t="s">
        <v>5</v>
      </c>
      <c r="U250" s="43" t="s">
        <v>42</v>
      </c>
      <c r="V250" s="35"/>
      <c r="W250" s="170">
        <f>V250*K250</f>
        <v>0</v>
      </c>
      <c r="X250" s="170">
        <v>1.6999999999999999E-3</v>
      </c>
      <c r="Y250" s="170">
        <f>X250*K250</f>
        <v>1.9651999999999999E-2</v>
      </c>
      <c r="Z250" s="170">
        <v>0</v>
      </c>
      <c r="AA250" s="171">
        <f>Z250*K250</f>
        <v>0</v>
      </c>
      <c r="AR250" s="18" t="s">
        <v>282</v>
      </c>
      <c r="AT250" s="18" t="s">
        <v>278</v>
      </c>
      <c r="AU250" s="18" t="s">
        <v>87</v>
      </c>
      <c r="AY250" s="18" t="s">
        <v>174</v>
      </c>
      <c r="BE250" s="112">
        <f>IF(U250="základná",N250,0)</f>
        <v>0</v>
      </c>
      <c r="BF250" s="112">
        <f>IF(U250="znížená",N250,0)</f>
        <v>0</v>
      </c>
      <c r="BG250" s="112">
        <f>IF(U250="zákl. prenesená",N250,0)</f>
        <v>0</v>
      </c>
      <c r="BH250" s="112">
        <f>IF(U250="zníž. prenesená",N250,0)</f>
        <v>0</v>
      </c>
      <c r="BI250" s="112">
        <f>IF(U250="nulová",N250,0)</f>
        <v>0</v>
      </c>
      <c r="BJ250" s="18" t="s">
        <v>87</v>
      </c>
      <c r="BK250" s="112">
        <f>ROUND(L250*K250,2)</f>
        <v>0</v>
      </c>
      <c r="BL250" s="18" t="s">
        <v>237</v>
      </c>
      <c r="BM250" s="18" t="s">
        <v>743</v>
      </c>
    </row>
    <row r="251" spans="2:65" s="10" customFormat="1" ht="29.85" customHeight="1">
      <c r="B251" s="154"/>
      <c r="C251" s="155"/>
      <c r="D251" s="164" t="s">
        <v>417</v>
      </c>
      <c r="E251" s="164"/>
      <c r="F251" s="164"/>
      <c r="G251" s="164"/>
      <c r="H251" s="164"/>
      <c r="I251" s="164"/>
      <c r="J251" s="164"/>
      <c r="K251" s="164"/>
      <c r="L251" s="164"/>
      <c r="M251" s="164"/>
      <c r="N251" s="228">
        <f>BK251</f>
        <v>0</v>
      </c>
      <c r="O251" s="229"/>
      <c r="P251" s="229"/>
      <c r="Q251" s="229"/>
      <c r="R251" s="157"/>
      <c r="T251" s="158"/>
      <c r="U251" s="155"/>
      <c r="V251" s="155"/>
      <c r="W251" s="159">
        <f>SUM(W252:W256)</f>
        <v>0</v>
      </c>
      <c r="X251" s="155"/>
      <c r="Y251" s="159">
        <f>SUM(Y252:Y256)</f>
        <v>2.2518033500000003</v>
      </c>
      <c r="Z251" s="155"/>
      <c r="AA251" s="160">
        <f>SUM(AA252:AA256)</f>
        <v>0</v>
      </c>
      <c r="AR251" s="161" t="s">
        <v>87</v>
      </c>
      <c r="AT251" s="162" t="s">
        <v>74</v>
      </c>
      <c r="AU251" s="162" t="s">
        <v>82</v>
      </c>
      <c r="AY251" s="161" t="s">
        <v>174</v>
      </c>
      <c r="BK251" s="163">
        <f>SUM(BK252:BK256)</f>
        <v>0</v>
      </c>
    </row>
    <row r="252" spans="2:65" s="1" customFormat="1" ht="31.5" customHeight="1">
      <c r="B252" s="136"/>
      <c r="C252" s="165" t="s">
        <v>744</v>
      </c>
      <c r="D252" s="165" t="s">
        <v>175</v>
      </c>
      <c r="E252" s="166" t="s">
        <v>745</v>
      </c>
      <c r="F252" s="239" t="s">
        <v>746</v>
      </c>
      <c r="G252" s="239"/>
      <c r="H252" s="239"/>
      <c r="I252" s="239"/>
      <c r="J252" s="167" t="s">
        <v>198</v>
      </c>
      <c r="K252" s="168">
        <v>35.36</v>
      </c>
      <c r="L252" s="240">
        <v>0</v>
      </c>
      <c r="M252" s="240"/>
      <c r="N252" s="241">
        <f>ROUND(L252*K252,2)</f>
        <v>0</v>
      </c>
      <c r="O252" s="241"/>
      <c r="P252" s="241"/>
      <c r="Q252" s="241"/>
      <c r="R252" s="139"/>
      <c r="T252" s="169" t="s">
        <v>5</v>
      </c>
      <c r="U252" s="43" t="s">
        <v>42</v>
      </c>
      <c r="V252" s="35"/>
      <c r="W252" s="170">
        <f>V252*K252</f>
        <v>0</v>
      </c>
      <c r="X252" s="170">
        <v>3.7799999999999999E-3</v>
      </c>
      <c r="Y252" s="170">
        <f>X252*K252</f>
        <v>0.1336608</v>
      </c>
      <c r="Z252" s="170">
        <v>0</v>
      </c>
      <c r="AA252" s="171">
        <f>Z252*K252</f>
        <v>0</v>
      </c>
      <c r="AR252" s="18" t="s">
        <v>237</v>
      </c>
      <c r="AT252" s="18" t="s">
        <v>175</v>
      </c>
      <c r="AU252" s="18" t="s">
        <v>87</v>
      </c>
      <c r="AY252" s="18" t="s">
        <v>174</v>
      </c>
      <c r="BE252" s="112">
        <f>IF(U252="základná",N252,0)</f>
        <v>0</v>
      </c>
      <c r="BF252" s="112">
        <f>IF(U252="znížená",N252,0)</f>
        <v>0</v>
      </c>
      <c r="BG252" s="112">
        <f>IF(U252="zákl. prenesená",N252,0)</f>
        <v>0</v>
      </c>
      <c r="BH252" s="112">
        <f>IF(U252="zníž. prenesená",N252,0)</f>
        <v>0</v>
      </c>
      <c r="BI252" s="112">
        <f>IF(U252="nulová",N252,0)</f>
        <v>0</v>
      </c>
      <c r="BJ252" s="18" t="s">
        <v>87</v>
      </c>
      <c r="BK252" s="112">
        <f>ROUND(L252*K252,2)</f>
        <v>0</v>
      </c>
      <c r="BL252" s="18" t="s">
        <v>237</v>
      </c>
      <c r="BM252" s="18" t="s">
        <v>747</v>
      </c>
    </row>
    <row r="253" spans="2:65" s="1" customFormat="1" ht="31.5" customHeight="1">
      <c r="B253" s="136"/>
      <c r="C253" s="172" t="s">
        <v>333</v>
      </c>
      <c r="D253" s="172" t="s">
        <v>278</v>
      </c>
      <c r="E253" s="173" t="s">
        <v>748</v>
      </c>
      <c r="F253" s="242" t="s">
        <v>749</v>
      </c>
      <c r="G253" s="242"/>
      <c r="H253" s="242"/>
      <c r="I253" s="242"/>
      <c r="J253" s="174" t="s">
        <v>178</v>
      </c>
      <c r="K253" s="175">
        <v>3.6070000000000002</v>
      </c>
      <c r="L253" s="243">
        <v>0</v>
      </c>
      <c r="M253" s="243"/>
      <c r="N253" s="244">
        <f>ROUND(L253*K253,2)</f>
        <v>0</v>
      </c>
      <c r="O253" s="241"/>
      <c r="P253" s="241"/>
      <c r="Q253" s="241"/>
      <c r="R253" s="139"/>
      <c r="T253" s="169" t="s">
        <v>5</v>
      </c>
      <c r="U253" s="43" t="s">
        <v>42</v>
      </c>
      <c r="V253" s="35"/>
      <c r="W253" s="170">
        <f>V253*K253</f>
        <v>0</v>
      </c>
      <c r="X253" s="170">
        <v>1.0500000000000001E-2</v>
      </c>
      <c r="Y253" s="170">
        <f>X253*K253</f>
        <v>3.7873500000000004E-2</v>
      </c>
      <c r="Z253" s="170">
        <v>0</v>
      </c>
      <c r="AA253" s="171">
        <f>Z253*K253</f>
        <v>0</v>
      </c>
      <c r="AR253" s="18" t="s">
        <v>282</v>
      </c>
      <c r="AT253" s="18" t="s">
        <v>278</v>
      </c>
      <c r="AU253" s="18" t="s">
        <v>87</v>
      </c>
      <c r="AY253" s="18" t="s">
        <v>174</v>
      </c>
      <c r="BE253" s="112">
        <f>IF(U253="základná",N253,0)</f>
        <v>0</v>
      </c>
      <c r="BF253" s="112">
        <f>IF(U253="znížená",N253,0)</f>
        <v>0</v>
      </c>
      <c r="BG253" s="112">
        <f>IF(U253="zákl. prenesená",N253,0)</f>
        <v>0</v>
      </c>
      <c r="BH253" s="112">
        <f>IF(U253="zníž. prenesená",N253,0)</f>
        <v>0</v>
      </c>
      <c r="BI253" s="112">
        <f>IF(U253="nulová",N253,0)</f>
        <v>0</v>
      </c>
      <c r="BJ253" s="18" t="s">
        <v>87</v>
      </c>
      <c r="BK253" s="112">
        <f>ROUND(L253*K253,2)</f>
        <v>0</v>
      </c>
      <c r="BL253" s="18" t="s">
        <v>237</v>
      </c>
      <c r="BM253" s="18" t="s">
        <v>750</v>
      </c>
    </row>
    <row r="254" spans="2:65" s="1" customFormat="1" ht="31.5" customHeight="1">
      <c r="B254" s="136"/>
      <c r="C254" s="165" t="s">
        <v>751</v>
      </c>
      <c r="D254" s="165" t="s">
        <v>175</v>
      </c>
      <c r="E254" s="166" t="s">
        <v>752</v>
      </c>
      <c r="F254" s="239" t="s">
        <v>753</v>
      </c>
      <c r="G254" s="239"/>
      <c r="H254" s="239"/>
      <c r="I254" s="239"/>
      <c r="J254" s="167" t="s">
        <v>178</v>
      </c>
      <c r="K254" s="168">
        <v>39.64</v>
      </c>
      <c r="L254" s="240">
        <v>0</v>
      </c>
      <c r="M254" s="240"/>
      <c r="N254" s="241">
        <f>ROUND(L254*K254,2)</f>
        <v>0</v>
      </c>
      <c r="O254" s="241"/>
      <c r="P254" s="241"/>
      <c r="Q254" s="241"/>
      <c r="R254" s="139"/>
      <c r="T254" s="169" t="s">
        <v>5</v>
      </c>
      <c r="U254" s="43" t="s">
        <v>42</v>
      </c>
      <c r="V254" s="35"/>
      <c r="W254" s="170">
        <f>V254*K254</f>
        <v>0</v>
      </c>
      <c r="X254" s="170">
        <v>4.4880000000000003E-2</v>
      </c>
      <c r="Y254" s="170">
        <f>X254*K254</f>
        <v>1.7790432</v>
      </c>
      <c r="Z254" s="170">
        <v>0</v>
      </c>
      <c r="AA254" s="171">
        <f>Z254*K254</f>
        <v>0</v>
      </c>
      <c r="AR254" s="18" t="s">
        <v>237</v>
      </c>
      <c r="AT254" s="18" t="s">
        <v>175</v>
      </c>
      <c r="AU254" s="18" t="s">
        <v>87</v>
      </c>
      <c r="AY254" s="18" t="s">
        <v>174</v>
      </c>
      <c r="BE254" s="112">
        <f>IF(U254="základná",N254,0)</f>
        <v>0</v>
      </c>
      <c r="BF254" s="112">
        <f>IF(U254="znížená",N254,0)</f>
        <v>0</v>
      </c>
      <c r="BG254" s="112">
        <f>IF(U254="zákl. prenesená",N254,0)</f>
        <v>0</v>
      </c>
      <c r="BH254" s="112">
        <f>IF(U254="zníž. prenesená",N254,0)</f>
        <v>0</v>
      </c>
      <c r="BI254" s="112">
        <f>IF(U254="nulová",N254,0)</f>
        <v>0</v>
      </c>
      <c r="BJ254" s="18" t="s">
        <v>87</v>
      </c>
      <c r="BK254" s="112">
        <f>ROUND(L254*K254,2)</f>
        <v>0</v>
      </c>
      <c r="BL254" s="18" t="s">
        <v>237</v>
      </c>
      <c r="BM254" s="18" t="s">
        <v>754</v>
      </c>
    </row>
    <row r="255" spans="2:65" s="1" customFormat="1" ht="31.5" customHeight="1">
      <c r="B255" s="136"/>
      <c r="C255" s="172" t="s">
        <v>755</v>
      </c>
      <c r="D255" s="172" t="s">
        <v>278</v>
      </c>
      <c r="E255" s="173" t="s">
        <v>756</v>
      </c>
      <c r="F255" s="242" t="s">
        <v>757</v>
      </c>
      <c r="G255" s="242"/>
      <c r="H255" s="242"/>
      <c r="I255" s="242"/>
      <c r="J255" s="174" t="s">
        <v>178</v>
      </c>
      <c r="K255" s="175">
        <v>40.433</v>
      </c>
      <c r="L255" s="243">
        <v>0</v>
      </c>
      <c r="M255" s="243"/>
      <c r="N255" s="244">
        <f>ROUND(L255*K255,2)</f>
        <v>0</v>
      </c>
      <c r="O255" s="241"/>
      <c r="P255" s="241"/>
      <c r="Q255" s="241"/>
      <c r="R255" s="139"/>
      <c r="T255" s="169" t="s">
        <v>5</v>
      </c>
      <c r="U255" s="43" t="s">
        <v>42</v>
      </c>
      <c r="V255" s="35"/>
      <c r="W255" s="170">
        <f>V255*K255</f>
        <v>0</v>
      </c>
      <c r="X255" s="170">
        <v>7.45E-3</v>
      </c>
      <c r="Y255" s="170">
        <f>X255*K255</f>
        <v>0.30122585000000002</v>
      </c>
      <c r="Z255" s="170">
        <v>0</v>
      </c>
      <c r="AA255" s="171">
        <f>Z255*K255</f>
        <v>0</v>
      </c>
      <c r="AR255" s="18" t="s">
        <v>282</v>
      </c>
      <c r="AT255" s="18" t="s">
        <v>278</v>
      </c>
      <c r="AU255" s="18" t="s">
        <v>87</v>
      </c>
      <c r="AY255" s="18" t="s">
        <v>174</v>
      </c>
      <c r="BE255" s="112">
        <f>IF(U255="základná",N255,0)</f>
        <v>0</v>
      </c>
      <c r="BF255" s="112">
        <f>IF(U255="znížená",N255,0)</f>
        <v>0</v>
      </c>
      <c r="BG255" s="112">
        <f>IF(U255="zákl. prenesená",N255,0)</f>
        <v>0</v>
      </c>
      <c r="BH255" s="112">
        <f>IF(U255="zníž. prenesená",N255,0)</f>
        <v>0</v>
      </c>
      <c r="BI255" s="112">
        <f>IF(U255="nulová",N255,0)</f>
        <v>0</v>
      </c>
      <c r="BJ255" s="18" t="s">
        <v>87</v>
      </c>
      <c r="BK255" s="112">
        <f>ROUND(L255*K255,2)</f>
        <v>0</v>
      </c>
      <c r="BL255" s="18" t="s">
        <v>237</v>
      </c>
      <c r="BM255" s="18" t="s">
        <v>758</v>
      </c>
    </row>
    <row r="256" spans="2:65" s="1" customFormat="1" ht="31.5" customHeight="1">
      <c r="B256" s="136"/>
      <c r="C256" s="165" t="s">
        <v>759</v>
      </c>
      <c r="D256" s="165" t="s">
        <v>175</v>
      </c>
      <c r="E256" s="166" t="s">
        <v>760</v>
      </c>
      <c r="F256" s="239" t="s">
        <v>761</v>
      </c>
      <c r="G256" s="239"/>
      <c r="H256" s="239"/>
      <c r="I256" s="239"/>
      <c r="J256" s="167" t="s">
        <v>223</v>
      </c>
      <c r="K256" s="168">
        <v>2.2519999999999998</v>
      </c>
      <c r="L256" s="240">
        <v>0</v>
      </c>
      <c r="M256" s="240"/>
      <c r="N256" s="241">
        <f>ROUND(L256*K256,2)</f>
        <v>0</v>
      </c>
      <c r="O256" s="241"/>
      <c r="P256" s="241"/>
      <c r="Q256" s="241"/>
      <c r="R256" s="139"/>
      <c r="T256" s="169" t="s">
        <v>5</v>
      </c>
      <c r="U256" s="43" t="s">
        <v>42</v>
      </c>
      <c r="V256" s="35"/>
      <c r="W256" s="170">
        <f>V256*K256</f>
        <v>0</v>
      </c>
      <c r="X256" s="170">
        <v>0</v>
      </c>
      <c r="Y256" s="170">
        <f>X256*K256</f>
        <v>0</v>
      </c>
      <c r="Z256" s="170">
        <v>0</v>
      </c>
      <c r="AA256" s="171">
        <f>Z256*K256</f>
        <v>0</v>
      </c>
      <c r="AR256" s="18" t="s">
        <v>237</v>
      </c>
      <c r="AT256" s="18" t="s">
        <v>175</v>
      </c>
      <c r="AU256" s="18" t="s">
        <v>87</v>
      </c>
      <c r="AY256" s="18" t="s">
        <v>174</v>
      </c>
      <c r="BE256" s="112">
        <f>IF(U256="základná",N256,0)</f>
        <v>0</v>
      </c>
      <c r="BF256" s="112">
        <f>IF(U256="znížená",N256,0)</f>
        <v>0</v>
      </c>
      <c r="BG256" s="112">
        <f>IF(U256="zákl. prenesená",N256,0)</f>
        <v>0</v>
      </c>
      <c r="BH256" s="112">
        <f>IF(U256="zníž. prenesená",N256,0)</f>
        <v>0</v>
      </c>
      <c r="BI256" s="112">
        <f>IF(U256="nulová",N256,0)</f>
        <v>0</v>
      </c>
      <c r="BJ256" s="18" t="s">
        <v>87</v>
      </c>
      <c r="BK256" s="112">
        <f>ROUND(L256*K256,2)</f>
        <v>0</v>
      </c>
      <c r="BL256" s="18" t="s">
        <v>237</v>
      </c>
      <c r="BM256" s="18" t="s">
        <v>762</v>
      </c>
    </row>
    <row r="257" spans="2:65" s="10" customFormat="1" ht="29.85" customHeight="1">
      <c r="B257" s="154"/>
      <c r="C257" s="155"/>
      <c r="D257" s="164" t="s">
        <v>418</v>
      </c>
      <c r="E257" s="164"/>
      <c r="F257" s="164"/>
      <c r="G257" s="164"/>
      <c r="H257" s="164"/>
      <c r="I257" s="164"/>
      <c r="J257" s="164"/>
      <c r="K257" s="164"/>
      <c r="L257" s="164"/>
      <c r="M257" s="164"/>
      <c r="N257" s="228">
        <f>BK257</f>
        <v>0</v>
      </c>
      <c r="O257" s="229"/>
      <c r="P257" s="229"/>
      <c r="Q257" s="229"/>
      <c r="R257" s="157"/>
      <c r="T257" s="158"/>
      <c r="U257" s="155"/>
      <c r="V257" s="155"/>
      <c r="W257" s="159">
        <f>SUM(W258:W259)</f>
        <v>0</v>
      </c>
      <c r="X257" s="155"/>
      <c r="Y257" s="159">
        <f>SUM(Y258:Y259)</f>
        <v>4.9136000000000006E-2</v>
      </c>
      <c r="Z257" s="155"/>
      <c r="AA257" s="160">
        <f>SUM(AA258:AA259)</f>
        <v>0</v>
      </c>
      <c r="AR257" s="161" t="s">
        <v>87</v>
      </c>
      <c r="AT257" s="162" t="s">
        <v>74</v>
      </c>
      <c r="AU257" s="162" t="s">
        <v>82</v>
      </c>
      <c r="AY257" s="161" t="s">
        <v>174</v>
      </c>
      <c r="BK257" s="163">
        <f>SUM(BK258:BK259)</f>
        <v>0</v>
      </c>
    </row>
    <row r="258" spans="2:65" s="1" customFormat="1" ht="22.5" customHeight="1">
      <c r="B258" s="136"/>
      <c r="C258" s="165" t="s">
        <v>341</v>
      </c>
      <c r="D258" s="165" t="s">
        <v>175</v>
      </c>
      <c r="E258" s="166" t="s">
        <v>763</v>
      </c>
      <c r="F258" s="239" t="s">
        <v>764</v>
      </c>
      <c r="G258" s="239"/>
      <c r="H258" s="239"/>
      <c r="I258" s="239"/>
      <c r="J258" s="167" t="s">
        <v>178</v>
      </c>
      <c r="K258" s="168">
        <v>95.41</v>
      </c>
      <c r="L258" s="240">
        <v>0</v>
      </c>
      <c r="M258" s="240"/>
      <c r="N258" s="241">
        <f>ROUND(L258*K258,2)</f>
        <v>0</v>
      </c>
      <c r="O258" s="241"/>
      <c r="P258" s="241"/>
      <c r="Q258" s="241"/>
      <c r="R258" s="139"/>
      <c r="T258" s="169" t="s">
        <v>5</v>
      </c>
      <c r="U258" s="43" t="s">
        <v>42</v>
      </c>
      <c r="V258" s="35"/>
      <c r="W258" s="170">
        <f>V258*K258</f>
        <v>0</v>
      </c>
      <c r="X258" s="170">
        <v>0</v>
      </c>
      <c r="Y258" s="170">
        <f>X258*K258</f>
        <v>0</v>
      </c>
      <c r="Z258" s="170">
        <v>0</v>
      </c>
      <c r="AA258" s="171">
        <f>Z258*K258</f>
        <v>0</v>
      </c>
      <c r="AR258" s="18" t="s">
        <v>237</v>
      </c>
      <c r="AT258" s="18" t="s">
        <v>175</v>
      </c>
      <c r="AU258" s="18" t="s">
        <v>87</v>
      </c>
      <c r="AY258" s="18" t="s">
        <v>174</v>
      </c>
      <c r="BE258" s="112">
        <f>IF(U258="základná",N258,0)</f>
        <v>0</v>
      </c>
      <c r="BF258" s="112">
        <f>IF(U258="znížená",N258,0)</f>
        <v>0</v>
      </c>
      <c r="BG258" s="112">
        <f>IF(U258="zákl. prenesená",N258,0)</f>
        <v>0</v>
      </c>
      <c r="BH258" s="112">
        <f>IF(U258="zníž. prenesená",N258,0)</f>
        <v>0</v>
      </c>
      <c r="BI258" s="112">
        <f>IF(U258="nulová",N258,0)</f>
        <v>0</v>
      </c>
      <c r="BJ258" s="18" t="s">
        <v>87</v>
      </c>
      <c r="BK258" s="112">
        <f>ROUND(L258*K258,2)</f>
        <v>0</v>
      </c>
      <c r="BL258" s="18" t="s">
        <v>237</v>
      </c>
      <c r="BM258" s="18" t="s">
        <v>765</v>
      </c>
    </row>
    <row r="259" spans="2:65" s="1" customFormat="1" ht="22.5" customHeight="1">
      <c r="B259" s="136"/>
      <c r="C259" s="172" t="s">
        <v>766</v>
      </c>
      <c r="D259" s="172" t="s">
        <v>278</v>
      </c>
      <c r="E259" s="173" t="s">
        <v>767</v>
      </c>
      <c r="F259" s="242" t="s">
        <v>768</v>
      </c>
      <c r="G259" s="242"/>
      <c r="H259" s="242"/>
      <c r="I259" s="242"/>
      <c r="J259" s="174" t="s">
        <v>178</v>
      </c>
      <c r="K259" s="175">
        <v>98.272000000000006</v>
      </c>
      <c r="L259" s="243">
        <v>0</v>
      </c>
      <c r="M259" s="243"/>
      <c r="N259" s="244">
        <f>ROUND(L259*K259,2)</f>
        <v>0</v>
      </c>
      <c r="O259" s="241"/>
      <c r="P259" s="241"/>
      <c r="Q259" s="241"/>
      <c r="R259" s="139"/>
      <c r="T259" s="169" t="s">
        <v>5</v>
      </c>
      <c r="U259" s="43" t="s">
        <v>42</v>
      </c>
      <c r="V259" s="35"/>
      <c r="W259" s="170">
        <f>V259*K259</f>
        <v>0</v>
      </c>
      <c r="X259" s="170">
        <v>5.0000000000000001E-4</v>
      </c>
      <c r="Y259" s="170">
        <f>X259*K259</f>
        <v>4.9136000000000006E-2</v>
      </c>
      <c r="Z259" s="170">
        <v>0</v>
      </c>
      <c r="AA259" s="171">
        <f>Z259*K259</f>
        <v>0</v>
      </c>
      <c r="AR259" s="18" t="s">
        <v>282</v>
      </c>
      <c r="AT259" s="18" t="s">
        <v>278</v>
      </c>
      <c r="AU259" s="18" t="s">
        <v>87</v>
      </c>
      <c r="AY259" s="18" t="s">
        <v>174</v>
      </c>
      <c r="BE259" s="112">
        <f>IF(U259="základná",N259,0)</f>
        <v>0</v>
      </c>
      <c r="BF259" s="112">
        <f>IF(U259="znížená",N259,0)</f>
        <v>0</v>
      </c>
      <c r="BG259" s="112">
        <f>IF(U259="zákl. prenesená",N259,0)</f>
        <v>0</v>
      </c>
      <c r="BH259" s="112">
        <f>IF(U259="zníž. prenesená",N259,0)</f>
        <v>0</v>
      </c>
      <c r="BI259" s="112">
        <f>IF(U259="nulová",N259,0)</f>
        <v>0</v>
      </c>
      <c r="BJ259" s="18" t="s">
        <v>87</v>
      </c>
      <c r="BK259" s="112">
        <f>ROUND(L259*K259,2)</f>
        <v>0</v>
      </c>
      <c r="BL259" s="18" t="s">
        <v>237</v>
      </c>
      <c r="BM259" s="18" t="s">
        <v>769</v>
      </c>
    </row>
    <row r="260" spans="2:65" s="10" customFormat="1" ht="29.85" customHeight="1">
      <c r="B260" s="154"/>
      <c r="C260" s="155"/>
      <c r="D260" s="164" t="s">
        <v>419</v>
      </c>
      <c r="E260" s="164"/>
      <c r="F260" s="164"/>
      <c r="G260" s="164"/>
      <c r="H260" s="164"/>
      <c r="I260" s="164"/>
      <c r="J260" s="164"/>
      <c r="K260" s="164"/>
      <c r="L260" s="164"/>
      <c r="M260" s="164"/>
      <c r="N260" s="228">
        <f>BK260</f>
        <v>0</v>
      </c>
      <c r="O260" s="229"/>
      <c r="P260" s="229"/>
      <c r="Q260" s="229"/>
      <c r="R260" s="157"/>
      <c r="T260" s="158"/>
      <c r="U260" s="155"/>
      <c r="V260" s="155"/>
      <c r="W260" s="159">
        <f>SUM(W261:W265)</f>
        <v>0</v>
      </c>
      <c r="X260" s="155"/>
      <c r="Y260" s="159">
        <f>SUM(Y261:Y265)</f>
        <v>8.63873E-2</v>
      </c>
      <c r="Z260" s="155"/>
      <c r="AA260" s="160">
        <f>SUM(AA261:AA265)</f>
        <v>0</v>
      </c>
      <c r="AR260" s="161" t="s">
        <v>87</v>
      </c>
      <c r="AT260" s="162" t="s">
        <v>74</v>
      </c>
      <c r="AU260" s="162" t="s">
        <v>82</v>
      </c>
      <c r="AY260" s="161" t="s">
        <v>174</v>
      </c>
      <c r="BK260" s="163">
        <f>SUM(BK261:BK265)</f>
        <v>0</v>
      </c>
    </row>
    <row r="261" spans="2:65" s="1" customFormat="1" ht="22.5" customHeight="1">
      <c r="B261" s="136"/>
      <c r="C261" s="165" t="s">
        <v>345</v>
      </c>
      <c r="D261" s="165" t="s">
        <v>175</v>
      </c>
      <c r="E261" s="166" t="s">
        <v>770</v>
      </c>
      <c r="F261" s="239" t="s">
        <v>771</v>
      </c>
      <c r="G261" s="239"/>
      <c r="H261" s="239"/>
      <c r="I261" s="239"/>
      <c r="J261" s="167" t="s">
        <v>198</v>
      </c>
      <c r="K261" s="168">
        <v>44</v>
      </c>
      <c r="L261" s="240">
        <v>0</v>
      </c>
      <c r="M261" s="240"/>
      <c r="N261" s="241">
        <f>ROUND(L261*K261,2)</f>
        <v>0</v>
      </c>
      <c r="O261" s="241"/>
      <c r="P261" s="241"/>
      <c r="Q261" s="241"/>
      <c r="R261" s="139"/>
      <c r="T261" s="169" t="s">
        <v>5</v>
      </c>
      <c r="U261" s="43" t="s">
        <v>42</v>
      </c>
      <c r="V261" s="35"/>
      <c r="W261" s="170">
        <f>V261*K261</f>
        <v>0</v>
      </c>
      <c r="X261" s="170">
        <v>4.0000000000000003E-5</v>
      </c>
      <c r="Y261" s="170">
        <f>X261*K261</f>
        <v>1.7600000000000001E-3</v>
      </c>
      <c r="Z261" s="170">
        <v>0</v>
      </c>
      <c r="AA261" s="171">
        <f>Z261*K261</f>
        <v>0</v>
      </c>
      <c r="AR261" s="18" t="s">
        <v>237</v>
      </c>
      <c r="AT261" s="18" t="s">
        <v>175</v>
      </c>
      <c r="AU261" s="18" t="s">
        <v>87</v>
      </c>
      <c r="AY261" s="18" t="s">
        <v>174</v>
      </c>
      <c r="BE261" s="112">
        <f>IF(U261="základná",N261,0)</f>
        <v>0</v>
      </c>
      <c r="BF261" s="112">
        <f>IF(U261="znížená",N261,0)</f>
        <v>0</v>
      </c>
      <c r="BG261" s="112">
        <f>IF(U261="zákl. prenesená",N261,0)</f>
        <v>0</v>
      </c>
      <c r="BH261" s="112">
        <f>IF(U261="zníž. prenesená",N261,0)</f>
        <v>0</v>
      </c>
      <c r="BI261" s="112">
        <f>IF(U261="nulová",N261,0)</f>
        <v>0</v>
      </c>
      <c r="BJ261" s="18" t="s">
        <v>87</v>
      </c>
      <c r="BK261" s="112">
        <f>ROUND(L261*K261,2)</f>
        <v>0</v>
      </c>
      <c r="BL261" s="18" t="s">
        <v>237</v>
      </c>
      <c r="BM261" s="18" t="s">
        <v>772</v>
      </c>
    </row>
    <row r="262" spans="2:65" s="1" customFormat="1" ht="22.5" customHeight="1">
      <c r="B262" s="136"/>
      <c r="C262" s="172" t="s">
        <v>773</v>
      </c>
      <c r="D262" s="172" t="s">
        <v>278</v>
      </c>
      <c r="E262" s="173" t="s">
        <v>774</v>
      </c>
      <c r="F262" s="242" t="s">
        <v>775</v>
      </c>
      <c r="G262" s="242"/>
      <c r="H262" s="242"/>
      <c r="I262" s="242"/>
      <c r="J262" s="174" t="s">
        <v>178</v>
      </c>
      <c r="K262" s="175">
        <v>4.4880000000000004</v>
      </c>
      <c r="L262" s="243">
        <v>0</v>
      </c>
      <c r="M262" s="243"/>
      <c r="N262" s="244">
        <f>ROUND(L262*K262,2)</f>
        <v>0</v>
      </c>
      <c r="O262" s="241"/>
      <c r="P262" s="241"/>
      <c r="Q262" s="241"/>
      <c r="R262" s="139"/>
      <c r="T262" s="169" t="s">
        <v>5</v>
      </c>
      <c r="U262" s="43" t="s">
        <v>42</v>
      </c>
      <c r="V262" s="35"/>
      <c r="W262" s="170">
        <f>V262*K262</f>
        <v>0</v>
      </c>
      <c r="X262" s="170">
        <v>8.9999999999999998E-4</v>
      </c>
      <c r="Y262" s="170">
        <f>X262*K262</f>
        <v>4.0392000000000006E-3</v>
      </c>
      <c r="Z262" s="170">
        <v>0</v>
      </c>
      <c r="AA262" s="171">
        <f>Z262*K262</f>
        <v>0</v>
      </c>
      <c r="AR262" s="18" t="s">
        <v>282</v>
      </c>
      <c r="AT262" s="18" t="s">
        <v>278</v>
      </c>
      <c r="AU262" s="18" t="s">
        <v>87</v>
      </c>
      <c r="AY262" s="18" t="s">
        <v>174</v>
      </c>
      <c r="BE262" s="112">
        <f>IF(U262="základná",N262,0)</f>
        <v>0</v>
      </c>
      <c r="BF262" s="112">
        <f>IF(U262="znížená",N262,0)</f>
        <v>0</v>
      </c>
      <c r="BG262" s="112">
        <f>IF(U262="zákl. prenesená",N262,0)</f>
        <v>0</v>
      </c>
      <c r="BH262" s="112">
        <f>IF(U262="zníž. prenesená",N262,0)</f>
        <v>0</v>
      </c>
      <c r="BI262" s="112">
        <f>IF(U262="nulová",N262,0)</f>
        <v>0</v>
      </c>
      <c r="BJ262" s="18" t="s">
        <v>87</v>
      </c>
      <c r="BK262" s="112">
        <f>ROUND(L262*K262,2)</f>
        <v>0</v>
      </c>
      <c r="BL262" s="18" t="s">
        <v>237</v>
      </c>
      <c r="BM262" s="18" t="s">
        <v>776</v>
      </c>
    </row>
    <row r="263" spans="2:65" s="1" customFormat="1" ht="31.5" customHeight="1">
      <c r="B263" s="136"/>
      <c r="C263" s="165" t="s">
        <v>349</v>
      </c>
      <c r="D263" s="165" t="s">
        <v>175</v>
      </c>
      <c r="E263" s="166" t="s">
        <v>777</v>
      </c>
      <c r="F263" s="239" t="s">
        <v>778</v>
      </c>
      <c r="G263" s="239"/>
      <c r="H263" s="239"/>
      <c r="I263" s="239"/>
      <c r="J263" s="167" t="s">
        <v>178</v>
      </c>
      <c r="K263" s="168">
        <v>55.77</v>
      </c>
      <c r="L263" s="240">
        <v>0</v>
      </c>
      <c r="M263" s="240"/>
      <c r="N263" s="241">
        <f>ROUND(L263*K263,2)</f>
        <v>0</v>
      </c>
      <c r="O263" s="241"/>
      <c r="P263" s="241"/>
      <c r="Q263" s="241"/>
      <c r="R263" s="139"/>
      <c r="T263" s="169" t="s">
        <v>5</v>
      </c>
      <c r="U263" s="43" t="s">
        <v>42</v>
      </c>
      <c r="V263" s="35"/>
      <c r="W263" s="170">
        <f>V263*K263</f>
        <v>0</v>
      </c>
      <c r="X263" s="170">
        <v>5.0000000000000001E-4</v>
      </c>
      <c r="Y263" s="170">
        <f>X263*K263</f>
        <v>2.7885000000000004E-2</v>
      </c>
      <c r="Z263" s="170">
        <v>0</v>
      </c>
      <c r="AA263" s="171">
        <f>Z263*K263</f>
        <v>0</v>
      </c>
      <c r="AR263" s="18" t="s">
        <v>237</v>
      </c>
      <c r="AT263" s="18" t="s">
        <v>175</v>
      </c>
      <c r="AU263" s="18" t="s">
        <v>87</v>
      </c>
      <c r="AY263" s="18" t="s">
        <v>174</v>
      </c>
      <c r="BE263" s="112">
        <f>IF(U263="základná",N263,0)</f>
        <v>0</v>
      </c>
      <c r="BF263" s="112">
        <f>IF(U263="znížená",N263,0)</f>
        <v>0</v>
      </c>
      <c r="BG263" s="112">
        <f>IF(U263="zákl. prenesená",N263,0)</f>
        <v>0</v>
      </c>
      <c r="BH263" s="112">
        <f>IF(U263="zníž. prenesená",N263,0)</f>
        <v>0</v>
      </c>
      <c r="BI263" s="112">
        <f>IF(U263="nulová",N263,0)</f>
        <v>0</v>
      </c>
      <c r="BJ263" s="18" t="s">
        <v>87</v>
      </c>
      <c r="BK263" s="112">
        <f>ROUND(L263*K263,2)</f>
        <v>0</v>
      </c>
      <c r="BL263" s="18" t="s">
        <v>237</v>
      </c>
      <c r="BM263" s="18" t="s">
        <v>779</v>
      </c>
    </row>
    <row r="264" spans="2:65" s="1" customFormat="1" ht="22.5" customHeight="1">
      <c r="B264" s="136"/>
      <c r="C264" s="172" t="s">
        <v>780</v>
      </c>
      <c r="D264" s="172" t="s">
        <v>278</v>
      </c>
      <c r="E264" s="173" t="s">
        <v>774</v>
      </c>
      <c r="F264" s="242" t="s">
        <v>775</v>
      </c>
      <c r="G264" s="242"/>
      <c r="H264" s="242"/>
      <c r="I264" s="242"/>
      <c r="J264" s="174" t="s">
        <v>178</v>
      </c>
      <c r="K264" s="175">
        <v>58.558999999999997</v>
      </c>
      <c r="L264" s="243">
        <v>0</v>
      </c>
      <c r="M264" s="243"/>
      <c r="N264" s="244">
        <f>ROUND(L264*K264,2)</f>
        <v>0</v>
      </c>
      <c r="O264" s="241"/>
      <c r="P264" s="241"/>
      <c r="Q264" s="241"/>
      <c r="R264" s="139"/>
      <c r="T264" s="169" t="s">
        <v>5</v>
      </c>
      <c r="U264" s="43" t="s">
        <v>42</v>
      </c>
      <c r="V264" s="35"/>
      <c r="W264" s="170">
        <f>V264*K264</f>
        <v>0</v>
      </c>
      <c r="X264" s="170">
        <v>8.9999999999999998E-4</v>
      </c>
      <c r="Y264" s="170">
        <f>X264*K264</f>
        <v>5.2703099999999996E-2</v>
      </c>
      <c r="Z264" s="170">
        <v>0</v>
      </c>
      <c r="AA264" s="171">
        <f>Z264*K264</f>
        <v>0</v>
      </c>
      <c r="AR264" s="18" t="s">
        <v>282</v>
      </c>
      <c r="AT264" s="18" t="s">
        <v>278</v>
      </c>
      <c r="AU264" s="18" t="s">
        <v>87</v>
      </c>
      <c r="AY264" s="18" t="s">
        <v>174</v>
      </c>
      <c r="BE264" s="112">
        <f>IF(U264="základná",N264,0)</f>
        <v>0</v>
      </c>
      <c r="BF264" s="112">
        <f>IF(U264="znížená",N264,0)</f>
        <v>0</v>
      </c>
      <c r="BG264" s="112">
        <f>IF(U264="zákl. prenesená",N264,0)</f>
        <v>0</v>
      </c>
      <c r="BH264" s="112">
        <f>IF(U264="zníž. prenesená",N264,0)</f>
        <v>0</v>
      </c>
      <c r="BI264" s="112">
        <f>IF(U264="nulová",N264,0)</f>
        <v>0</v>
      </c>
      <c r="BJ264" s="18" t="s">
        <v>87</v>
      </c>
      <c r="BK264" s="112">
        <f>ROUND(L264*K264,2)</f>
        <v>0</v>
      </c>
      <c r="BL264" s="18" t="s">
        <v>237</v>
      </c>
      <c r="BM264" s="18" t="s">
        <v>781</v>
      </c>
    </row>
    <row r="265" spans="2:65" s="1" customFormat="1" ht="31.5" customHeight="1">
      <c r="B265" s="136"/>
      <c r="C265" s="165" t="s">
        <v>353</v>
      </c>
      <c r="D265" s="165" t="s">
        <v>175</v>
      </c>
      <c r="E265" s="166" t="s">
        <v>782</v>
      </c>
      <c r="F265" s="239" t="s">
        <v>783</v>
      </c>
      <c r="G265" s="239"/>
      <c r="H265" s="239"/>
      <c r="I265" s="239"/>
      <c r="J265" s="167" t="s">
        <v>223</v>
      </c>
      <c r="K265" s="168">
        <v>8.5999999999999993E-2</v>
      </c>
      <c r="L265" s="240">
        <v>0</v>
      </c>
      <c r="M265" s="240"/>
      <c r="N265" s="241">
        <f>ROUND(L265*K265,2)</f>
        <v>0</v>
      </c>
      <c r="O265" s="241"/>
      <c r="P265" s="241"/>
      <c r="Q265" s="241"/>
      <c r="R265" s="139"/>
      <c r="T265" s="169" t="s">
        <v>5</v>
      </c>
      <c r="U265" s="43" t="s">
        <v>42</v>
      </c>
      <c r="V265" s="35"/>
      <c r="W265" s="170">
        <f>V265*K265</f>
        <v>0</v>
      </c>
      <c r="X265" s="170">
        <v>0</v>
      </c>
      <c r="Y265" s="170">
        <f>X265*K265</f>
        <v>0</v>
      </c>
      <c r="Z265" s="170">
        <v>0</v>
      </c>
      <c r="AA265" s="171">
        <f>Z265*K265</f>
        <v>0</v>
      </c>
      <c r="AR265" s="18" t="s">
        <v>237</v>
      </c>
      <c r="AT265" s="18" t="s">
        <v>175</v>
      </c>
      <c r="AU265" s="18" t="s">
        <v>87</v>
      </c>
      <c r="AY265" s="18" t="s">
        <v>174</v>
      </c>
      <c r="BE265" s="112">
        <f>IF(U265="základná",N265,0)</f>
        <v>0</v>
      </c>
      <c r="BF265" s="112">
        <f>IF(U265="znížená",N265,0)</f>
        <v>0</v>
      </c>
      <c r="BG265" s="112">
        <f>IF(U265="zákl. prenesená",N265,0)</f>
        <v>0</v>
      </c>
      <c r="BH265" s="112">
        <f>IF(U265="zníž. prenesená",N265,0)</f>
        <v>0</v>
      </c>
      <c r="BI265" s="112">
        <f>IF(U265="nulová",N265,0)</f>
        <v>0</v>
      </c>
      <c r="BJ265" s="18" t="s">
        <v>87</v>
      </c>
      <c r="BK265" s="112">
        <f>ROUND(L265*K265,2)</f>
        <v>0</v>
      </c>
      <c r="BL265" s="18" t="s">
        <v>237</v>
      </c>
      <c r="BM265" s="18" t="s">
        <v>784</v>
      </c>
    </row>
    <row r="266" spans="2:65" s="10" customFormat="1" ht="29.85" customHeight="1">
      <c r="B266" s="154"/>
      <c r="C266" s="155"/>
      <c r="D266" s="164" t="s">
        <v>420</v>
      </c>
      <c r="E266" s="164"/>
      <c r="F266" s="164"/>
      <c r="G266" s="164"/>
      <c r="H266" s="164"/>
      <c r="I266" s="164"/>
      <c r="J266" s="164"/>
      <c r="K266" s="164"/>
      <c r="L266" s="164"/>
      <c r="M266" s="164"/>
      <c r="N266" s="228">
        <f>BK266</f>
        <v>0</v>
      </c>
      <c r="O266" s="229"/>
      <c r="P266" s="229"/>
      <c r="Q266" s="229"/>
      <c r="R266" s="157"/>
      <c r="T266" s="158"/>
      <c r="U266" s="155"/>
      <c r="V266" s="155"/>
      <c r="W266" s="159">
        <f>SUM(W267:W269)</f>
        <v>0</v>
      </c>
      <c r="X266" s="155"/>
      <c r="Y266" s="159">
        <f>SUM(Y267:Y269)</f>
        <v>2.7785113999999997</v>
      </c>
      <c r="Z266" s="155"/>
      <c r="AA266" s="160">
        <f>SUM(AA267:AA269)</f>
        <v>0</v>
      </c>
      <c r="AR266" s="161" t="s">
        <v>87</v>
      </c>
      <c r="AT266" s="162" t="s">
        <v>74</v>
      </c>
      <c r="AU266" s="162" t="s">
        <v>82</v>
      </c>
      <c r="AY266" s="161" t="s">
        <v>174</v>
      </c>
      <c r="BK266" s="163">
        <f>SUM(BK267:BK269)</f>
        <v>0</v>
      </c>
    </row>
    <row r="267" spans="2:65" s="1" customFormat="1" ht="31.5" customHeight="1">
      <c r="B267" s="136"/>
      <c r="C267" s="165" t="s">
        <v>785</v>
      </c>
      <c r="D267" s="165" t="s">
        <v>175</v>
      </c>
      <c r="E267" s="166" t="s">
        <v>786</v>
      </c>
      <c r="F267" s="239" t="s">
        <v>787</v>
      </c>
      <c r="G267" s="239"/>
      <c r="H267" s="239"/>
      <c r="I267" s="239"/>
      <c r="J267" s="167" t="s">
        <v>178</v>
      </c>
      <c r="K267" s="168">
        <v>56.356999999999999</v>
      </c>
      <c r="L267" s="240">
        <v>0</v>
      </c>
      <c r="M267" s="240"/>
      <c r="N267" s="241">
        <f>ROUND(L267*K267,2)</f>
        <v>0</v>
      </c>
      <c r="O267" s="241"/>
      <c r="P267" s="241"/>
      <c r="Q267" s="241"/>
      <c r="R267" s="139"/>
      <c r="T267" s="169" t="s">
        <v>5</v>
      </c>
      <c r="U267" s="43" t="s">
        <v>42</v>
      </c>
      <c r="V267" s="35"/>
      <c r="W267" s="170">
        <f>V267*K267</f>
        <v>0</v>
      </c>
      <c r="X267" s="170">
        <v>3.9E-2</v>
      </c>
      <c r="Y267" s="170">
        <f>X267*K267</f>
        <v>2.1979229999999998</v>
      </c>
      <c r="Z267" s="170">
        <v>0</v>
      </c>
      <c r="AA267" s="171">
        <f>Z267*K267</f>
        <v>0</v>
      </c>
      <c r="AR267" s="18" t="s">
        <v>237</v>
      </c>
      <c r="AT267" s="18" t="s">
        <v>175</v>
      </c>
      <c r="AU267" s="18" t="s">
        <v>87</v>
      </c>
      <c r="AY267" s="18" t="s">
        <v>174</v>
      </c>
      <c r="BE267" s="112">
        <f>IF(U267="základná",N267,0)</f>
        <v>0</v>
      </c>
      <c r="BF267" s="112">
        <f>IF(U267="znížená",N267,0)</f>
        <v>0</v>
      </c>
      <c r="BG267" s="112">
        <f>IF(U267="zákl. prenesená",N267,0)</f>
        <v>0</v>
      </c>
      <c r="BH267" s="112">
        <f>IF(U267="zníž. prenesená",N267,0)</f>
        <v>0</v>
      </c>
      <c r="BI267" s="112">
        <f>IF(U267="nulová",N267,0)</f>
        <v>0</v>
      </c>
      <c r="BJ267" s="18" t="s">
        <v>87</v>
      </c>
      <c r="BK267" s="112">
        <f>ROUND(L267*K267,2)</f>
        <v>0</v>
      </c>
      <c r="BL267" s="18" t="s">
        <v>237</v>
      </c>
      <c r="BM267" s="18" t="s">
        <v>788</v>
      </c>
    </row>
    <row r="268" spans="2:65" s="1" customFormat="1" ht="31.5" customHeight="1">
      <c r="B268" s="136"/>
      <c r="C268" s="172" t="s">
        <v>789</v>
      </c>
      <c r="D268" s="172" t="s">
        <v>278</v>
      </c>
      <c r="E268" s="173" t="s">
        <v>790</v>
      </c>
      <c r="F268" s="242" t="s">
        <v>791</v>
      </c>
      <c r="G268" s="242"/>
      <c r="H268" s="242"/>
      <c r="I268" s="242"/>
      <c r="J268" s="174" t="s">
        <v>178</v>
      </c>
      <c r="K268" s="175">
        <v>57.484000000000002</v>
      </c>
      <c r="L268" s="243">
        <v>0</v>
      </c>
      <c r="M268" s="243"/>
      <c r="N268" s="244">
        <f>ROUND(L268*K268,2)</f>
        <v>0</v>
      </c>
      <c r="O268" s="241"/>
      <c r="P268" s="241"/>
      <c r="Q268" s="241"/>
      <c r="R268" s="139"/>
      <c r="T268" s="169" t="s">
        <v>5</v>
      </c>
      <c r="U268" s="43" t="s">
        <v>42</v>
      </c>
      <c r="V268" s="35"/>
      <c r="W268" s="170">
        <f>V268*K268</f>
        <v>0</v>
      </c>
      <c r="X268" s="170">
        <v>1.01E-2</v>
      </c>
      <c r="Y268" s="170">
        <f>X268*K268</f>
        <v>0.5805884</v>
      </c>
      <c r="Z268" s="170">
        <v>0</v>
      </c>
      <c r="AA268" s="171">
        <f>Z268*K268</f>
        <v>0</v>
      </c>
      <c r="AR268" s="18" t="s">
        <v>282</v>
      </c>
      <c r="AT268" s="18" t="s">
        <v>278</v>
      </c>
      <c r="AU268" s="18" t="s">
        <v>87</v>
      </c>
      <c r="AY268" s="18" t="s">
        <v>174</v>
      </c>
      <c r="BE268" s="112">
        <f>IF(U268="základná",N268,0)</f>
        <v>0</v>
      </c>
      <c r="BF268" s="112">
        <f>IF(U268="znížená",N268,0)</f>
        <v>0</v>
      </c>
      <c r="BG268" s="112">
        <f>IF(U268="zákl. prenesená",N268,0)</f>
        <v>0</v>
      </c>
      <c r="BH268" s="112">
        <f>IF(U268="zníž. prenesená",N268,0)</f>
        <v>0</v>
      </c>
      <c r="BI268" s="112">
        <f>IF(U268="nulová",N268,0)</f>
        <v>0</v>
      </c>
      <c r="BJ268" s="18" t="s">
        <v>87</v>
      </c>
      <c r="BK268" s="112">
        <f>ROUND(L268*K268,2)</f>
        <v>0</v>
      </c>
      <c r="BL268" s="18" t="s">
        <v>237</v>
      </c>
      <c r="BM268" s="18" t="s">
        <v>792</v>
      </c>
    </row>
    <row r="269" spans="2:65" s="1" customFormat="1" ht="31.5" customHeight="1">
      <c r="B269" s="136"/>
      <c r="C269" s="165" t="s">
        <v>793</v>
      </c>
      <c r="D269" s="165" t="s">
        <v>175</v>
      </c>
      <c r="E269" s="166" t="s">
        <v>794</v>
      </c>
      <c r="F269" s="239" t="s">
        <v>795</v>
      </c>
      <c r="G269" s="239"/>
      <c r="H269" s="239"/>
      <c r="I269" s="239"/>
      <c r="J269" s="167" t="s">
        <v>223</v>
      </c>
      <c r="K269" s="168">
        <v>2.7789999999999999</v>
      </c>
      <c r="L269" s="240">
        <v>0</v>
      </c>
      <c r="M269" s="240"/>
      <c r="N269" s="241">
        <f>ROUND(L269*K269,2)</f>
        <v>0</v>
      </c>
      <c r="O269" s="241"/>
      <c r="P269" s="241"/>
      <c r="Q269" s="241"/>
      <c r="R269" s="139"/>
      <c r="T269" s="169" t="s">
        <v>5</v>
      </c>
      <c r="U269" s="43" t="s">
        <v>42</v>
      </c>
      <c r="V269" s="35"/>
      <c r="W269" s="170">
        <f>V269*K269</f>
        <v>0</v>
      </c>
      <c r="X269" s="170">
        <v>0</v>
      </c>
      <c r="Y269" s="170">
        <f>X269*K269</f>
        <v>0</v>
      </c>
      <c r="Z269" s="170">
        <v>0</v>
      </c>
      <c r="AA269" s="171">
        <f>Z269*K269</f>
        <v>0</v>
      </c>
      <c r="AR269" s="18" t="s">
        <v>237</v>
      </c>
      <c r="AT269" s="18" t="s">
        <v>175</v>
      </c>
      <c r="AU269" s="18" t="s">
        <v>87</v>
      </c>
      <c r="AY269" s="18" t="s">
        <v>174</v>
      </c>
      <c r="BE269" s="112">
        <f>IF(U269="základná",N269,0)</f>
        <v>0</v>
      </c>
      <c r="BF269" s="112">
        <f>IF(U269="znížená",N269,0)</f>
        <v>0</v>
      </c>
      <c r="BG269" s="112">
        <f>IF(U269="zákl. prenesená",N269,0)</f>
        <v>0</v>
      </c>
      <c r="BH269" s="112">
        <f>IF(U269="zníž. prenesená",N269,0)</f>
        <v>0</v>
      </c>
      <c r="BI269" s="112">
        <f>IF(U269="nulová",N269,0)</f>
        <v>0</v>
      </c>
      <c r="BJ269" s="18" t="s">
        <v>87</v>
      </c>
      <c r="BK269" s="112">
        <f>ROUND(L269*K269,2)</f>
        <v>0</v>
      </c>
      <c r="BL269" s="18" t="s">
        <v>237</v>
      </c>
      <c r="BM269" s="18" t="s">
        <v>796</v>
      </c>
    </row>
    <row r="270" spans="2:65" s="10" customFormat="1" ht="29.85" customHeight="1">
      <c r="B270" s="154"/>
      <c r="C270" s="155"/>
      <c r="D270" s="164" t="s">
        <v>421</v>
      </c>
      <c r="E270" s="164"/>
      <c r="F270" s="164"/>
      <c r="G270" s="164"/>
      <c r="H270" s="164"/>
      <c r="I270" s="164"/>
      <c r="J270" s="164"/>
      <c r="K270" s="164"/>
      <c r="L270" s="164"/>
      <c r="M270" s="164"/>
      <c r="N270" s="228">
        <f>BK270</f>
        <v>0</v>
      </c>
      <c r="O270" s="229"/>
      <c r="P270" s="229"/>
      <c r="Q270" s="229"/>
      <c r="R270" s="157"/>
      <c r="T270" s="158"/>
      <c r="U270" s="155"/>
      <c r="V270" s="155"/>
      <c r="W270" s="159">
        <f>SUM(W271:W272)</f>
        <v>0</v>
      </c>
      <c r="X270" s="155"/>
      <c r="Y270" s="159">
        <f>SUM(Y271:Y272)</f>
        <v>0.28834079999999995</v>
      </c>
      <c r="Z270" s="155"/>
      <c r="AA270" s="160">
        <f>SUM(AA271:AA272)</f>
        <v>0</v>
      </c>
      <c r="AR270" s="161" t="s">
        <v>87</v>
      </c>
      <c r="AT270" s="162" t="s">
        <v>74</v>
      </c>
      <c r="AU270" s="162" t="s">
        <v>82</v>
      </c>
      <c r="AY270" s="161" t="s">
        <v>174</v>
      </c>
      <c r="BK270" s="163">
        <f>SUM(BK271:BK272)</f>
        <v>0</v>
      </c>
    </row>
    <row r="271" spans="2:65" s="1" customFormat="1" ht="31.5" customHeight="1">
      <c r="B271" s="136"/>
      <c r="C271" s="165" t="s">
        <v>361</v>
      </c>
      <c r="D271" s="165" t="s">
        <v>175</v>
      </c>
      <c r="E271" s="166" t="s">
        <v>797</v>
      </c>
      <c r="F271" s="239" t="s">
        <v>798</v>
      </c>
      <c r="G271" s="239"/>
      <c r="H271" s="239"/>
      <c r="I271" s="239"/>
      <c r="J271" s="167" t="s">
        <v>178</v>
      </c>
      <c r="K271" s="168">
        <v>670.56</v>
      </c>
      <c r="L271" s="240">
        <v>0</v>
      </c>
      <c r="M271" s="240"/>
      <c r="N271" s="241">
        <f>ROUND(L271*K271,2)</f>
        <v>0</v>
      </c>
      <c r="O271" s="241"/>
      <c r="P271" s="241"/>
      <c r="Q271" s="241"/>
      <c r="R271" s="139"/>
      <c r="T271" s="169" t="s">
        <v>5</v>
      </c>
      <c r="U271" s="43" t="s">
        <v>42</v>
      </c>
      <c r="V271" s="35"/>
      <c r="W271" s="170">
        <f>V271*K271</f>
        <v>0</v>
      </c>
      <c r="X271" s="170">
        <v>1E-4</v>
      </c>
      <c r="Y271" s="170">
        <f>X271*K271</f>
        <v>6.7056000000000004E-2</v>
      </c>
      <c r="Z271" s="170">
        <v>0</v>
      </c>
      <c r="AA271" s="171">
        <f>Z271*K271</f>
        <v>0</v>
      </c>
      <c r="AR271" s="18" t="s">
        <v>237</v>
      </c>
      <c r="AT271" s="18" t="s">
        <v>175</v>
      </c>
      <c r="AU271" s="18" t="s">
        <v>87</v>
      </c>
      <c r="AY271" s="18" t="s">
        <v>174</v>
      </c>
      <c r="BE271" s="112">
        <f>IF(U271="základná",N271,0)</f>
        <v>0</v>
      </c>
      <c r="BF271" s="112">
        <f>IF(U271="znížená",N271,0)</f>
        <v>0</v>
      </c>
      <c r="BG271" s="112">
        <f>IF(U271="zákl. prenesená",N271,0)</f>
        <v>0</v>
      </c>
      <c r="BH271" s="112">
        <f>IF(U271="zníž. prenesená",N271,0)</f>
        <v>0</v>
      </c>
      <c r="BI271" s="112">
        <f>IF(U271="nulová",N271,0)</f>
        <v>0</v>
      </c>
      <c r="BJ271" s="18" t="s">
        <v>87</v>
      </c>
      <c r="BK271" s="112">
        <f>ROUND(L271*K271,2)</f>
        <v>0</v>
      </c>
      <c r="BL271" s="18" t="s">
        <v>237</v>
      </c>
      <c r="BM271" s="18" t="s">
        <v>799</v>
      </c>
    </row>
    <row r="272" spans="2:65" s="1" customFormat="1" ht="44.25" customHeight="1">
      <c r="B272" s="136"/>
      <c r="C272" s="165" t="s">
        <v>800</v>
      </c>
      <c r="D272" s="165" t="s">
        <v>175</v>
      </c>
      <c r="E272" s="166" t="s">
        <v>801</v>
      </c>
      <c r="F272" s="239" t="s">
        <v>802</v>
      </c>
      <c r="G272" s="239"/>
      <c r="H272" s="239"/>
      <c r="I272" s="239"/>
      <c r="J272" s="167" t="s">
        <v>178</v>
      </c>
      <c r="K272" s="168">
        <v>670.56</v>
      </c>
      <c r="L272" s="240">
        <v>0</v>
      </c>
      <c r="M272" s="240"/>
      <c r="N272" s="241">
        <f>ROUND(L272*K272,2)</f>
        <v>0</v>
      </c>
      <c r="O272" s="241"/>
      <c r="P272" s="241"/>
      <c r="Q272" s="241"/>
      <c r="R272" s="139"/>
      <c r="T272" s="169" t="s">
        <v>5</v>
      </c>
      <c r="U272" s="43" t="s">
        <v>42</v>
      </c>
      <c r="V272" s="35"/>
      <c r="W272" s="170">
        <f>V272*K272</f>
        <v>0</v>
      </c>
      <c r="X272" s="170">
        <v>3.3E-4</v>
      </c>
      <c r="Y272" s="170">
        <f>X272*K272</f>
        <v>0.22128479999999998</v>
      </c>
      <c r="Z272" s="170">
        <v>0</v>
      </c>
      <c r="AA272" s="171">
        <f>Z272*K272</f>
        <v>0</v>
      </c>
      <c r="AR272" s="18" t="s">
        <v>237</v>
      </c>
      <c r="AT272" s="18" t="s">
        <v>175</v>
      </c>
      <c r="AU272" s="18" t="s">
        <v>87</v>
      </c>
      <c r="AY272" s="18" t="s">
        <v>174</v>
      </c>
      <c r="BE272" s="112">
        <f>IF(U272="základná",N272,0)</f>
        <v>0</v>
      </c>
      <c r="BF272" s="112">
        <f>IF(U272="znížená",N272,0)</f>
        <v>0</v>
      </c>
      <c r="BG272" s="112">
        <f>IF(U272="zákl. prenesená",N272,0)</f>
        <v>0</v>
      </c>
      <c r="BH272" s="112">
        <f>IF(U272="zníž. prenesená",N272,0)</f>
        <v>0</v>
      </c>
      <c r="BI272" s="112">
        <f>IF(U272="nulová",N272,0)</f>
        <v>0</v>
      </c>
      <c r="BJ272" s="18" t="s">
        <v>87</v>
      </c>
      <c r="BK272" s="112">
        <f>ROUND(L272*K272,2)</f>
        <v>0</v>
      </c>
      <c r="BL272" s="18" t="s">
        <v>237</v>
      </c>
      <c r="BM272" s="18" t="s">
        <v>803</v>
      </c>
    </row>
    <row r="273" spans="2:63" s="1" customFormat="1" ht="49.95" customHeight="1">
      <c r="B273" s="34"/>
      <c r="C273" s="35"/>
      <c r="D273" s="156" t="s">
        <v>288</v>
      </c>
      <c r="E273" s="35"/>
      <c r="F273" s="35"/>
      <c r="G273" s="35"/>
      <c r="H273" s="35"/>
      <c r="I273" s="35"/>
      <c r="J273" s="35"/>
      <c r="K273" s="35"/>
      <c r="L273" s="35"/>
      <c r="M273" s="35"/>
      <c r="N273" s="230">
        <f>BK273</f>
        <v>0</v>
      </c>
      <c r="O273" s="231"/>
      <c r="P273" s="231"/>
      <c r="Q273" s="231"/>
      <c r="R273" s="36"/>
      <c r="T273" s="176"/>
      <c r="U273" s="55"/>
      <c r="V273" s="55"/>
      <c r="W273" s="55"/>
      <c r="X273" s="55"/>
      <c r="Y273" s="55"/>
      <c r="Z273" s="55"/>
      <c r="AA273" s="57"/>
      <c r="AT273" s="18" t="s">
        <v>74</v>
      </c>
      <c r="AU273" s="18" t="s">
        <v>75</v>
      </c>
      <c r="AY273" s="18" t="s">
        <v>289</v>
      </c>
      <c r="BK273" s="112">
        <v>0</v>
      </c>
    </row>
    <row r="274" spans="2:63" s="1" customFormat="1" ht="6.9" customHeight="1">
      <c r="B274" s="58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60"/>
    </row>
  </sheetData>
  <mergeCells count="448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2:Q112"/>
    <mergeCell ref="D113:H113"/>
    <mergeCell ref="N113:Q113"/>
    <mergeCell ref="D114:H114"/>
    <mergeCell ref="N114:Q114"/>
    <mergeCell ref="D115:H115"/>
    <mergeCell ref="N115:Q115"/>
    <mergeCell ref="D116:H116"/>
    <mergeCell ref="N116:Q116"/>
    <mergeCell ref="D117:H117"/>
    <mergeCell ref="N117:Q117"/>
    <mergeCell ref="N118:Q118"/>
    <mergeCell ref="L120:Q120"/>
    <mergeCell ref="C126:Q126"/>
    <mergeCell ref="F128:P128"/>
    <mergeCell ref="F129:P129"/>
    <mergeCell ref="F130:P130"/>
    <mergeCell ref="M132:P132"/>
    <mergeCell ref="M134:Q134"/>
    <mergeCell ref="M135:Q135"/>
    <mergeCell ref="F137:I137"/>
    <mergeCell ref="L137:M137"/>
    <mergeCell ref="N137:Q137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2:I182"/>
    <mergeCell ref="L182:M182"/>
    <mergeCell ref="N182:Q182"/>
    <mergeCell ref="F183:I183"/>
    <mergeCell ref="L183:M183"/>
    <mergeCell ref="N183:Q183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3:I213"/>
    <mergeCell ref="L213:M213"/>
    <mergeCell ref="N213:Q213"/>
    <mergeCell ref="F214:I214"/>
    <mergeCell ref="L214:M214"/>
    <mergeCell ref="N214:Q214"/>
    <mergeCell ref="N212:Q212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9:I249"/>
    <mergeCell ref="L249:M249"/>
    <mergeCell ref="N249:Q249"/>
    <mergeCell ref="F250:I250"/>
    <mergeCell ref="L250:M250"/>
    <mergeCell ref="N250:Q250"/>
    <mergeCell ref="L256:M256"/>
    <mergeCell ref="N256:Q256"/>
    <mergeCell ref="F258:I258"/>
    <mergeCell ref="L258:M258"/>
    <mergeCell ref="N258:Q258"/>
    <mergeCell ref="N257:Q257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69:I269"/>
    <mergeCell ref="L269:M269"/>
    <mergeCell ref="N269:Q269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N222:Q222"/>
    <mergeCell ref="N248:Q248"/>
    <mergeCell ref="N251:Q251"/>
    <mergeCell ref="F267:I267"/>
    <mergeCell ref="L267:M267"/>
    <mergeCell ref="N267:Q267"/>
    <mergeCell ref="F268:I268"/>
    <mergeCell ref="L268:M268"/>
    <mergeCell ref="N268:Q268"/>
    <mergeCell ref="F259:I259"/>
    <mergeCell ref="L259:M259"/>
    <mergeCell ref="N259:Q259"/>
    <mergeCell ref="F261:I261"/>
    <mergeCell ref="L261:M261"/>
    <mergeCell ref="N261:Q261"/>
    <mergeCell ref="F262:I262"/>
    <mergeCell ref="L262:M262"/>
    <mergeCell ref="N262:Q262"/>
    <mergeCell ref="N260:Q260"/>
    <mergeCell ref="F255:I255"/>
    <mergeCell ref="L255:M255"/>
    <mergeCell ref="N255:Q255"/>
    <mergeCell ref="N266:Q266"/>
    <mergeCell ref="F256:I256"/>
    <mergeCell ref="N270:Q270"/>
    <mergeCell ref="N273:Q273"/>
    <mergeCell ref="H1:K1"/>
    <mergeCell ref="S2:AC2"/>
    <mergeCell ref="F271:I271"/>
    <mergeCell ref="L271:M271"/>
    <mergeCell ref="N271:Q271"/>
    <mergeCell ref="F272:I272"/>
    <mergeCell ref="L272:M272"/>
    <mergeCell ref="N272:Q272"/>
    <mergeCell ref="N138:Q138"/>
    <mergeCell ref="N139:Q139"/>
    <mergeCell ref="N140:Q140"/>
    <mergeCell ref="N146:Q146"/>
    <mergeCell ref="N154:Q154"/>
    <mergeCell ref="N160:Q160"/>
    <mergeCell ref="N166:Q166"/>
    <mergeCell ref="N175:Q175"/>
    <mergeCell ref="N181:Q181"/>
    <mergeCell ref="N184:Q184"/>
    <mergeCell ref="N185:Q185"/>
    <mergeCell ref="N193:Q193"/>
    <mergeCell ref="N202:Q202"/>
    <mergeCell ref="N215:Q215"/>
  </mergeCells>
  <hyperlinks>
    <hyperlink ref="F1:G1" location="C2" display="1) Krycí list rozpočtu" xr:uid="{00000000-0004-0000-0400-000000000000}"/>
    <hyperlink ref="H1:K1" location="C87" display="2) Rekapitulácia rozpočtu" xr:uid="{00000000-0004-0000-0400-000001000000}"/>
    <hyperlink ref="L1" location="C137" display="3) Rozpočet" xr:uid="{00000000-0004-0000-0400-000002000000}"/>
    <hyperlink ref="S1:T1" location="'Rekapitulácia stavby'!C2" display="Rekapitulácia stavby" xr:uid="{00000000-0004-0000-04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N202"/>
  <sheetViews>
    <sheetView showGridLines="0" workbookViewId="0">
      <pane ySplit="1" topLeftCell="A204" activePane="bottomLeft" state="frozen"/>
      <selection pane="bottomLeft" activeCell="F137" sqref="F137:I137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20"/>
      <c r="B1" s="12"/>
      <c r="C1" s="12"/>
      <c r="D1" s="13" t="s">
        <v>1</v>
      </c>
      <c r="E1" s="12"/>
      <c r="F1" s="14" t="s">
        <v>125</v>
      </c>
      <c r="G1" s="14"/>
      <c r="H1" s="232" t="s">
        <v>126</v>
      </c>
      <c r="I1" s="232"/>
      <c r="J1" s="232"/>
      <c r="K1" s="232"/>
      <c r="L1" s="14" t="s">
        <v>127</v>
      </c>
      <c r="M1" s="12"/>
      <c r="N1" s="12"/>
      <c r="O1" s="13" t="s">
        <v>128</v>
      </c>
      <c r="P1" s="12"/>
      <c r="Q1" s="12"/>
      <c r="R1" s="12"/>
      <c r="S1" s="14" t="s">
        <v>129</v>
      </c>
      <c r="T1" s="14"/>
      <c r="U1" s="120"/>
      <c r="V1" s="12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" customHeight="1">
      <c r="C2" s="215" t="s">
        <v>7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S2" s="180" t="s">
        <v>8</v>
      </c>
      <c r="T2" s="181"/>
      <c r="U2" s="181"/>
      <c r="V2" s="181"/>
      <c r="W2" s="181"/>
      <c r="X2" s="181"/>
      <c r="Y2" s="181"/>
      <c r="Z2" s="181"/>
      <c r="AA2" s="181"/>
      <c r="AB2" s="181"/>
      <c r="AC2" s="181"/>
      <c r="AT2" s="18" t="s">
        <v>101</v>
      </c>
    </row>
    <row r="3" spans="1:6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75</v>
      </c>
    </row>
    <row r="4" spans="1:66" ht="36.9" customHeight="1">
      <c r="B4" s="22"/>
      <c r="C4" s="205" t="s">
        <v>130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3"/>
      <c r="T4" s="24" t="s">
        <v>12</v>
      </c>
      <c r="AT4" s="18" t="s">
        <v>6</v>
      </c>
    </row>
    <row r="5" spans="1:66" ht="6.9" customHeight="1">
      <c r="B5" s="2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3"/>
    </row>
    <row r="6" spans="1:66" ht="25.35" customHeight="1">
      <c r="B6" s="22"/>
      <c r="C6" s="26"/>
      <c r="D6" s="30" t="s">
        <v>18</v>
      </c>
      <c r="E6" s="26"/>
      <c r="F6" s="245" t="str">
        <f>'Rekapitulácia stavby'!K6</f>
        <v>Rozšírenie materskej školy - Jakubovany</v>
      </c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6"/>
      <c r="R6" s="23"/>
    </row>
    <row r="7" spans="1:66" ht="25.35" customHeight="1">
      <c r="B7" s="22"/>
      <c r="C7" s="26"/>
      <c r="D7" s="30" t="s">
        <v>131</v>
      </c>
      <c r="E7" s="26"/>
      <c r="F7" s="245" t="s">
        <v>411</v>
      </c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6"/>
      <c r="R7" s="23"/>
    </row>
    <row r="8" spans="1:66" s="1" customFormat="1" ht="32.85" customHeight="1">
      <c r="B8" s="34"/>
      <c r="C8" s="35"/>
      <c r="D8" s="29" t="s">
        <v>133</v>
      </c>
      <c r="E8" s="35"/>
      <c r="F8" s="221" t="s">
        <v>804</v>
      </c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35"/>
      <c r="R8" s="36"/>
    </row>
    <row r="9" spans="1:66" s="1" customFormat="1" ht="14.4" customHeight="1">
      <c r="B9" s="34"/>
      <c r="C9" s="35"/>
      <c r="D9" s="30" t="s">
        <v>20</v>
      </c>
      <c r="E9" s="35"/>
      <c r="F9" s="28" t="s">
        <v>5</v>
      </c>
      <c r="G9" s="35"/>
      <c r="H9" s="35"/>
      <c r="I9" s="35"/>
      <c r="J9" s="35"/>
      <c r="K9" s="35"/>
      <c r="L9" s="35"/>
      <c r="M9" s="30" t="s">
        <v>21</v>
      </c>
      <c r="N9" s="35"/>
      <c r="O9" s="28" t="s">
        <v>5</v>
      </c>
      <c r="P9" s="35"/>
      <c r="Q9" s="35"/>
      <c r="R9" s="36"/>
    </row>
    <row r="10" spans="1:66" s="1" customFormat="1" ht="14.4" customHeight="1">
      <c r="B10" s="34"/>
      <c r="C10" s="35"/>
      <c r="D10" s="30" t="s">
        <v>22</v>
      </c>
      <c r="E10" s="35"/>
      <c r="F10" s="28" t="s">
        <v>34</v>
      </c>
      <c r="G10" s="35"/>
      <c r="H10" s="35"/>
      <c r="I10" s="35"/>
      <c r="J10" s="35"/>
      <c r="K10" s="35"/>
      <c r="L10" s="35"/>
      <c r="M10" s="30" t="s">
        <v>24</v>
      </c>
      <c r="N10" s="35"/>
      <c r="O10" s="264">
        <f>'Rekapitulácia stavby'!AN8</f>
        <v>42926</v>
      </c>
      <c r="P10" s="214"/>
      <c r="Q10" s="35"/>
      <c r="R10" s="36"/>
    </row>
    <row r="11" spans="1:66" s="1" customFormat="1" ht="10.95" customHeight="1"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6"/>
    </row>
    <row r="12" spans="1:66" s="1" customFormat="1" ht="14.4" customHeight="1">
      <c r="B12" s="34"/>
      <c r="C12" s="35"/>
      <c r="D12" s="30" t="s">
        <v>25</v>
      </c>
      <c r="E12" s="35"/>
      <c r="F12" s="35"/>
      <c r="G12" s="35"/>
      <c r="H12" s="35"/>
      <c r="I12" s="35"/>
      <c r="J12" s="35"/>
      <c r="K12" s="35"/>
      <c r="L12" s="35"/>
      <c r="M12" s="30" t="s">
        <v>26</v>
      </c>
      <c r="N12" s="35"/>
      <c r="O12" s="219" t="str">
        <f>IF('Rekapitulácia stavby'!AN10="","",'Rekapitulácia stavby'!AN10)</f>
        <v/>
      </c>
      <c r="P12" s="219"/>
      <c r="Q12" s="35"/>
      <c r="R12" s="36"/>
    </row>
    <row r="13" spans="1:66" s="1" customFormat="1" ht="18" customHeight="1">
      <c r="B13" s="34"/>
      <c r="C13" s="35"/>
      <c r="D13" s="35"/>
      <c r="E13" s="28" t="str">
        <f>IF('Rekapitulácia stavby'!E11="","",'Rekapitulácia stavby'!E11)</f>
        <v>obec Jakubovany</v>
      </c>
      <c r="F13" s="35"/>
      <c r="G13" s="35"/>
      <c r="H13" s="35"/>
      <c r="I13" s="35"/>
      <c r="J13" s="35"/>
      <c r="K13" s="35"/>
      <c r="L13" s="35"/>
      <c r="M13" s="30" t="s">
        <v>28</v>
      </c>
      <c r="N13" s="35"/>
      <c r="O13" s="219" t="str">
        <f>IF('Rekapitulácia stavby'!AN11="","",'Rekapitulácia stavby'!AN11)</f>
        <v/>
      </c>
      <c r="P13" s="219"/>
      <c r="Q13" s="35"/>
      <c r="R13" s="36"/>
    </row>
    <row r="14" spans="1:66" s="1" customFormat="1" ht="6.9" customHeight="1"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</row>
    <row r="15" spans="1:66" s="1" customFormat="1" ht="14.4" customHeight="1">
      <c r="B15" s="34"/>
      <c r="C15" s="35"/>
      <c r="D15" s="30" t="s">
        <v>29</v>
      </c>
      <c r="E15" s="35"/>
      <c r="F15" s="35"/>
      <c r="G15" s="35"/>
      <c r="H15" s="35"/>
      <c r="I15" s="35"/>
      <c r="J15" s="35"/>
      <c r="K15" s="35"/>
      <c r="L15" s="35"/>
      <c r="M15" s="30" t="s">
        <v>26</v>
      </c>
      <c r="N15" s="35"/>
      <c r="O15" s="262" t="str">
        <f>IF('Rekapitulácia stavby'!AN13="","",'Rekapitulácia stavby'!AN13)</f>
        <v>.</v>
      </c>
      <c r="P15" s="219"/>
      <c r="Q15" s="35"/>
      <c r="R15" s="36"/>
    </row>
    <row r="16" spans="1:66" s="1" customFormat="1" ht="18" customHeight="1">
      <c r="B16" s="34"/>
      <c r="C16" s="35"/>
      <c r="D16" s="35"/>
      <c r="E16" s="262" t="str">
        <f>IF('Rekapitulácia stavby'!E14="","",'Rekapitulácia stavby'!E14)</f>
        <v>.</v>
      </c>
      <c r="F16" s="263"/>
      <c r="G16" s="263"/>
      <c r="H16" s="263"/>
      <c r="I16" s="263"/>
      <c r="J16" s="263"/>
      <c r="K16" s="263"/>
      <c r="L16" s="263"/>
      <c r="M16" s="30" t="s">
        <v>28</v>
      </c>
      <c r="N16" s="35"/>
      <c r="O16" s="262" t="str">
        <f>IF('Rekapitulácia stavby'!AN14="","",'Rekapitulácia stavby'!AN14)</f>
        <v>.</v>
      </c>
      <c r="P16" s="219"/>
      <c r="Q16" s="35"/>
      <c r="R16" s="36"/>
    </row>
    <row r="17" spans="2:18" s="1" customFormat="1" ht="6.9" customHeight="1"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6"/>
    </row>
    <row r="18" spans="2:18" s="1" customFormat="1" ht="14.4" customHeight="1">
      <c r="B18" s="34"/>
      <c r="C18" s="35"/>
      <c r="D18" s="30" t="s">
        <v>30</v>
      </c>
      <c r="E18" s="35"/>
      <c r="F18" s="35"/>
      <c r="G18" s="35"/>
      <c r="H18" s="35"/>
      <c r="I18" s="35"/>
      <c r="J18" s="35"/>
      <c r="K18" s="35"/>
      <c r="L18" s="35"/>
      <c r="M18" s="30" t="s">
        <v>26</v>
      </c>
      <c r="N18" s="35"/>
      <c r="O18" s="219" t="str">
        <f>IF('Rekapitulácia stavby'!AN16="","",'Rekapitulácia stavby'!AN16)</f>
        <v/>
      </c>
      <c r="P18" s="219"/>
      <c r="Q18" s="35"/>
      <c r="R18" s="36"/>
    </row>
    <row r="19" spans="2:18" s="1" customFormat="1" ht="18" customHeight="1">
      <c r="B19" s="34"/>
      <c r="C19" s="35"/>
      <c r="D19" s="35"/>
      <c r="E19" s="28" t="str">
        <f>IF('Rekapitulácia stavby'!E17="","",'Rekapitulácia stavby'!E17)</f>
        <v>aut.Ing.Peter Jurica</v>
      </c>
      <c r="F19" s="35"/>
      <c r="G19" s="35"/>
      <c r="H19" s="35"/>
      <c r="I19" s="35"/>
      <c r="J19" s="35"/>
      <c r="K19" s="35"/>
      <c r="L19" s="35"/>
      <c r="M19" s="30" t="s">
        <v>28</v>
      </c>
      <c r="N19" s="35"/>
      <c r="O19" s="219" t="str">
        <f>IF('Rekapitulácia stavby'!AN17="","",'Rekapitulácia stavby'!AN17)</f>
        <v/>
      </c>
      <c r="P19" s="219"/>
      <c r="Q19" s="35"/>
      <c r="R19" s="36"/>
    </row>
    <row r="20" spans="2:18" s="1" customFormat="1" ht="6.9" customHeight="1"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6"/>
    </row>
    <row r="21" spans="2:18" s="1" customFormat="1" ht="14.4" customHeight="1">
      <c r="B21" s="34"/>
      <c r="C21" s="35"/>
      <c r="D21" s="30" t="s">
        <v>33</v>
      </c>
      <c r="E21" s="35"/>
      <c r="F21" s="35"/>
      <c r="G21" s="35"/>
      <c r="H21" s="35"/>
      <c r="I21" s="35"/>
      <c r="J21" s="35"/>
      <c r="K21" s="35"/>
      <c r="L21" s="35"/>
      <c r="M21" s="30" t="s">
        <v>26</v>
      </c>
      <c r="N21" s="35"/>
      <c r="O21" s="219" t="str">
        <f>IF('Rekapitulácia stavby'!AN19="","",'Rekapitulácia stavby'!AN19)</f>
        <v/>
      </c>
      <c r="P21" s="219"/>
      <c r="Q21" s="35"/>
      <c r="R21" s="36"/>
    </row>
    <row r="22" spans="2:18" s="1" customFormat="1" ht="18" customHeight="1">
      <c r="B22" s="34"/>
      <c r="C22" s="35"/>
      <c r="D22" s="35"/>
      <c r="E22" s="28" t="str">
        <f>IF('Rekapitulácia stavby'!E20="","",'Rekapitulácia stavby'!E20)</f>
        <v xml:space="preserve"> </v>
      </c>
      <c r="F22" s="35"/>
      <c r="G22" s="35"/>
      <c r="H22" s="35"/>
      <c r="I22" s="35"/>
      <c r="J22" s="35"/>
      <c r="K22" s="35"/>
      <c r="L22" s="35"/>
      <c r="M22" s="30" t="s">
        <v>28</v>
      </c>
      <c r="N22" s="35"/>
      <c r="O22" s="219" t="str">
        <f>IF('Rekapitulácia stavby'!AN20="","",'Rekapitulácia stavby'!AN20)</f>
        <v/>
      </c>
      <c r="P22" s="219"/>
      <c r="Q22" s="35"/>
      <c r="R22" s="36"/>
    </row>
    <row r="23" spans="2:18" s="1" customFormat="1" ht="6.9" customHeight="1"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4.4" customHeight="1">
      <c r="B24" s="34"/>
      <c r="C24" s="35"/>
      <c r="D24" s="30" t="s">
        <v>35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1" customFormat="1" ht="22.5" customHeight="1">
      <c r="B25" s="34"/>
      <c r="C25" s="35"/>
      <c r="D25" s="35"/>
      <c r="E25" s="224" t="s">
        <v>5</v>
      </c>
      <c r="F25" s="224"/>
      <c r="G25" s="224"/>
      <c r="H25" s="224"/>
      <c r="I25" s="224"/>
      <c r="J25" s="224"/>
      <c r="K25" s="224"/>
      <c r="L25" s="224"/>
      <c r="M25" s="35"/>
      <c r="N25" s="35"/>
      <c r="O25" s="35"/>
      <c r="P25" s="35"/>
      <c r="Q25" s="35"/>
      <c r="R25" s="36"/>
    </row>
    <row r="26" spans="2:18" s="1" customFormat="1" ht="6.9" customHeight="1"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6"/>
    </row>
    <row r="27" spans="2:18" s="1" customFormat="1" ht="6.9" customHeight="1">
      <c r="B27" s="34"/>
      <c r="C27" s="35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35"/>
      <c r="R27" s="36"/>
    </row>
    <row r="28" spans="2:18" s="1" customFormat="1" ht="14.4" customHeight="1">
      <c r="B28" s="34"/>
      <c r="C28" s="35"/>
      <c r="D28" s="121" t="s">
        <v>135</v>
      </c>
      <c r="E28" s="35"/>
      <c r="F28" s="35"/>
      <c r="G28" s="35"/>
      <c r="H28" s="35"/>
      <c r="I28" s="35"/>
      <c r="J28" s="35"/>
      <c r="K28" s="35"/>
      <c r="L28" s="35"/>
      <c r="M28" s="225">
        <f>N89</f>
        <v>0</v>
      </c>
      <c r="N28" s="225"/>
      <c r="O28" s="225"/>
      <c r="P28" s="225"/>
      <c r="Q28" s="35"/>
      <c r="R28" s="36"/>
    </row>
    <row r="29" spans="2:18" s="1" customFormat="1" ht="14.4" customHeight="1">
      <c r="B29" s="34"/>
      <c r="C29" s="35"/>
      <c r="D29" s="33" t="s">
        <v>119</v>
      </c>
      <c r="E29" s="35"/>
      <c r="F29" s="35"/>
      <c r="G29" s="35"/>
      <c r="H29" s="35"/>
      <c r="I29" s="35"/>
      <c r="J29" s="35"/>
      <c r="K29" s="35"/>
      <c r="L29" s="35"/>
      <c r="M29" s="225">
        <f>N99</f>
        <v>0</v>
      </c>
      <c r="N29" s="225"/>
      <c r="O29" s="225"/>
      <c r="P29" s="225"/>
      <c r="Q29" s="35"/>
      <c r="R29" s="36"/>
    </row>
    <row r="30" spans="2:18" s="1" customFormat="1" ht="6.9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/>
    </row>
    <row r="31" spans="2:18" s="1" customFormat="1" ht="25.35" customHeight="1">
      <c r="B31" s="34"/>
      <c r="C31" s="35"/>
      <c r="D31" s="122" t="s">
        <v>38</v>
      </c>
      <c r="E31" s="35"/>
      <c r="F31" s="35"/>
      <c r="G31" s="35"/>
      <c r="H31" s="35"/>
      <c r="I31" s="35"/>
      <c r="J31" s="35"/>
      <c r="K31" s="35"/>
      <c r="L31" s="35"/>
      <c r="M31" s="261">
        <f>ROUND(M28+M29,2)</f>
        <v>0</v>
      </c>
      <c r="N31" s="247"/>
      <c r="O31" s="247"/>
      <c r="P31" s="247"/>
      <c r="Q31" s="35"/>
      <c r="R31" s="36"/>
    </row>
    <row r="32" spans="2:18" s="1" customFormat="1" ht="6.9" customHeight="1">
      <c r="B32" s="34"/>
      <c r="C32" s="35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35"/>
      <c r="R32" s="36"/>
    </row>
    <row r="33" spans="2:18" s="1" customFormat="1" ht="14.4" customHeight="1">
      <c r="B33" s="34"/>
      <c r="C33" s="35"/>
      <c r="D33" s="41" t="s">
        <v>39</v>
      </c>
      <c r="E33" s="41" t="s">
        <v>40</v>
      </c>
      <c r="F33" s="42">
        <v>0.2</v>
      </c>
      <c r="G33" s="123" t="s">
        <v>41</v>
      </c>
      <c r="H33" s="258">
        <f>(SUM(BE99:BE106)+SUM(BE125:BE200))</f>
        <v>0</v>
      </c>
      <c r="I33" s="247"/>
      <c r="J33" s="247"/>
      <c r="K33" s="35"/>
      <c r="L33" s="35"/>
      <c r="M33" s="258">
        <f>ROUND((SUM(BE99:BE106)+SUM(BE125:BE200)), 2)*F33</f>
        <v>0</v>
      </c>
      <c r="N33" s="247"/>
      <c r="O33" s="247"/>
      <c r="P33" s="247"/>
      <c r="Q33" s="35"/>
      <c r="R33" s="36"/>
    </row>
    <row r="34" spans="2:18" s="1" customFormat="1" ht="14.4" customHeight="1">
      <c r="B34" s="34"/>
      <c r="C34" s="35"/>
      <c r="D34" s="35"/>
      <c r="E34" s="41" t="s">
        <v>42</v>
      </c>
      <c r="F34" s="42">
        <v>0.2</v>
      </c>
      <c r="G34" s="123" t="s">
        <v>41</v>
      </c>
      <c r="H34" s="258">
        <f>(SUM(BF99:BF106)+SUM(BF125:BF200))</f>
        <v>0</v>
      </c>
      <c r="I34" s="247"/>
      <c r="J34" s="247"/>
      <c r="K34" s="35"/>
      <c r="L34" s="35"/>
      <c r="M34" s="258">
        <f>ROUND((SUM(BF99:BF106)+SUM(BF125:BF200)), 2)*F34</f>
        <v>0</v>
      </c>
      <c r="N34" s="247"/>
      <c r="O34" s="247"/>
      <c r="P34" s="247"/>
      <c r="Q34" s="35"/>
      <c r="R34" s="36"/>
    </row>
    <row r="35" spans="2:18" s="1" customFormat="1" ht="14.4" hidden="1" customHeight="1">
      <c r="B35" s="34"/>
      <c r="C35" s="35"/>
      <c r="D35" s="35"/>
      <c r="E35" s="41" t="s">
        <v>43</v>
      </c>
      <c r="F35" s="42">
        <v>0.2</v>
      </c>
      <c r="G35" s="123" t="s">
        <v>41</v>
      </c>
      <c r="H35" s="258">
        <f>(SUM(BG99:BG106)+SUM(BG125:BG200))</f>
        <v>0</v>
      </c>
      <c r="I35" s="247"/>
      <c r="J35" s="247"/>
      <c r="K35" s="35"/>
      <c r="L35" s="35"/>
      <c r="M35" s="258">
        <v>0</v>
      </c>
      <c r="N35" s="247"/>
      <c r="O35" s="247"/>
      <c r="P35" s="247"/>
      <c r="Q35" s="35"/>
      <c r="R35" s="36"/>
    </row>
    <row r="36" spans="2:18" s="1" customFormat="1" ht="14.4" hidden="1" customHeight="1">
      <c r="B36" s="34"/>
      <c r="C36" s="35"/>
      <c r="D36" s="35"/>
      <c r="E36" s="41" t="s">
        <v>44</v>
      </c>
      <c r="F36" s="42">
        <v>0.2</v>
      </c>
      <c r="G36" s="123" t="s">
        <v>41</v>
      </c>
      <c r="H36" s="258">
        <f>(SUM(BH99:BH106)+SUM(BH125:BH200))</f>
        <v>0</v>
      </c>
      <c r="I36" s="247"/>
      <c r="J36" s="247"/>
      <c r="K36" s="35"/>
      <c r="L36" s="35"/>
      <c r="M36" s="258">
        <v>0</v>
      </c>
      <c r="N36" s="247"/>
      <c r="O36" s="247"/>
      <c r="P36" s="247"/>
      <c r="Q36" s="35"/>
      <c r="R36" s="36"/>
    </row>
    <row r="37" spans="2:18" s="1" customFormat="1" ht="14.4" hidden="1" customHeight="1">
      <c r="B37" s="34"/>
      <c r="C37" s="35"/>
      <c r="D37" s="35"/>
      <c r="E37" s="41" t="s">
        <v>45</v>
      </c>
      <c r="F37" s="42">
        <v>0</v>
      </c>
      <c r="G37" s="123" t="s">
        <v>41</v>
      </c>
      <c r="H37" s="258">
        <f>(SUM(BI99:BI106)+SUM(BI125:BI200))</f>
        <v>0</v>
      </c>
      <c r="I37" s="247"/>
      <c r="J37" s="247"/>
      <c r="K37" s="35"/>
      <c r="L37" s="35"/>
      <c r="M37" s="258">
        <v>0</v>
      </c>
      <c r="N37" s="247"/>
      <c r="O37" s="247"/>
      <c r="P37" s="247"/>
      <c r="Q37" s="35"/>
      <c r="R37" s="36"/>
    </row>
    <row r="38" spans="2:18" s="1" customFormat="1" ht="6.9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25.35" customHeight="1">
      <c r="B39" s="34"/>
      <c r="C39" s="119"/>
      <c r="D39" s="124" t="s">
        <v>46</v>
      </c>
      <c r="E39" s="73"/>
      <c r="F39" s="73"/>
      <c r="G39" s="125" t="s">
        <v>47</v>
      </c>
      <c r="H39" s="126" t="s">
        <v>48</v>
      </c>
      <c r="I39" s="73"/>
      <c r="J39" s="73"/>
      <c r="K39" s="73"/>
      <c r="L39" s="259">
        <f>SUM(M31:M37)</f>
        <v>0</v>
      </c>
      <c r="M39" s="259"/>
      <c r="N39" s="259"/>
      <c r="O39" s="259"/>
      <c r="P39" s="260"/>
      <c r="Q39" s="119"/>
      <c r="R39" s="36"/>
    </row>
    <row r="40" spans="2:18" s="1" customFormat="1" ht="14.4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s="1" customFormat="1" ht="14.4" customHeight="1"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6"/>
    </row>
    <row r="42" spans="2:18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3"/>
    </row>
    <row r="43" spans="2:18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3"/>
    </row>
    <row r="44" spans="2:18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3"/>
    </row>
    <row r="45" spans="2:18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3"/>
    </row>
    <row r="46" spans="2:18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3"/>
    </row>
    <row r="47" spans="2:18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3"/>
    </row>
    <row r="48" spans="2:18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3"/>
    </row>
    <row r="49" spans="2:18">
      <c r="B49" s="2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3"/>
    </row>
    <row r="50" spans="2:18" s="1" customFormat="1" ht="14.4">
      <c r="B50" s="34"/>
      <c r="C50" s="35"/>
      <c r="D50" s="49" t="s">
        <v>49</v>
      </c>
      <c r="E50" s="50"/>
      <c r="F50" s="50"/>
      <c r="G50" s="50"/>
      <c r="H50" s="51"/>
      <c r="I50" s="35"/>
      <c r="J50" s="49" t="s">
        <v>50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2"/>
      <c r="C51" s="26"/>
      <c r="D51" s="52"/>
      <c r="E51" s="26"/>
      <c r="F51" s="26"/>
      <c r="G51" s="26"/>
      <c r="H51" s="53"/>
      <c r="I51" s="26"/>
      <c r="J51" s="52"/>
      <c r="K51" s="26"/>
      <c r="L51" s="26"/>
      <c r="M51" s="26"/>
      <c r="N51" s="26"/>
      <c r="O51" s="26"/>
      <c r="P51" s="53"/>
      <c r="Q51" s="26"/>
      <c r="R51" s="23"/>
    </row>
    <row r="52" spans="2:18">
      <c r="B52" s="22"/>
      <c r="C52" s="26"/>
      <c r="D52" s="52"/>
      <c r="E52" s="26"/>
      <c r="F52" s="26"/>
      <c r="G52" s="26"/>
      <c r="H52" s="53"/>
      <c r="I52" s="26"/>
      <c r="J52" s="52"/>
      <c r="K52" s="26"/>
      <c r="L52" s="26"/>
      <c r="M52" s="26"/>
      <c r="N52" s="26"/>
      <c r="O52" s="26"/>
      <c r="P52" s="53"/>
      <c r="Q52" s="26"/>
      <c r="R52" s="23"/>
    </row>
    <row r="53" spans="2:18">
      <c r="B53" s="22"/>
      <c r="C53" s="26"/>
      <c r="D53" s="52"/>
      <c r="E53" s="26"/>
      <c r="F53" s="26"/>
      <c r="G53" s="26"/>
      <c r="H53" s="53"/>
      <c r="I53" s="26"/>
      <c r="J53" s="52"/>
      <c r="K53" s="26"/>
      <c r="L53" s="26"/>
      <c r="M53" s="26"/>
      <c r="N53" s="26"/>
      <c r="O53" s="26"/>
      <c r="P53" s="53"/>
      <c r="Q53" s="26"/>
      <c r="R53" s="23"/>
    </row>
    <row r="54" spans="2:18">
      <c r="B54" s="22"/>
      <c r="C54" s="26"/>
      <c r="D54" s="52"/>
      <c r="E54" s="26"/>
      <c r="F54" s="26"/>
      <c r="G54" s="26"/>
      <c r="H54" s="53"/>
      <c r="I54" s="26"/>
      <c r="J54" s="52"/>
      <c r="K54" s="26"/>
      <c r="L54" s="26"/>
      <c r="M54" s="26"/>
      <c r="N54" s="26"/>
      <c r="O54" s="26"/>
      <c r="P54" s="53"/>
      <c r="Q54" s="26"/>
      <c r="R54" s="23"/>
    </row>
    <row r="55" spans="2:18">
      <c r="B55" s="22"/>
      <c r="C55" s="26"/>
      <c r="D55" s="52"/>
      <c r="E55" s="26"/>
      <c r="F55" s="26"/>
      <c r="G55" s="26"/>
      <c r="H55" s="53"/>
      <c r="I55" s="26"/>
      <c r="J55" s="52"/>
      <c r="K55" s="26"/>
      <c r="L55" s="26"/>
      <c r="M55" s="26"/>
      <c r="N55" s="26"/>
      <c r="O55" s="26"/>
      <c r="P55" s="53"/>
      <c r="Q55" s="26"/>
      <c r="R55" s="23"/>
    </row>
    <row r="56" spans="2:18">
      <c r="B56" s="22"/>
      <c r="C56" s="26"/>
      <c r="D56" s="52"/>
      <c r="E56" s="26"/>
      <c r="F56" s="26"/>
      <c r="G56" s="26"/>
      <c r="H56" s="53"/>
      <c r="I56" s="26"/>
      <c r="J56" s="52"/>
      <c r="K56" s="26"/>
      <c r="L56" s="26"/>
      <c r="M56" s="26"/>
      <c r="N56" s="26"/>
      <c r="O56" s="26"/>
      <c r="P56" s="53"/>
      <c r="Q56" s="26"/>
      <c r="R56" s="23"/>
    </row>
    <row r="57" spans="2:18">
      <c r="B57" s="22"/>
      <c r="C57" s="26"/>
      <c r="D57" s="52"/>
      <c r="E57" s="26"/>
      <c r="F57" s="26"/>
      <c r="G57" s="26"/>
      <c r="H57" s="53"/>
      <c r="I57" s="26"/>
      <c r="J57" s="52"/>
      <c r="K57" s="26"/>
      <c r="L57" s="26"/>
      <c r="M57" s="26"/>
      <c r="N57" s="26"/>
      <c r="O57" s="26"/>
      <c r="P57" s="53"/>
      <c r="Q57" s="26"/>
      <c r="R57" s="23"/>
    </row>
    <row r="58" spans="2:18">
      <c r="B58" s="22"/>
      <c r="C58" s="26"/>
      <c r="D58" s="52"/>
      <c r="E58" s="26"/>
      <c r="F58" s="26"/>
      <c r="G58" s="26"/>
      <c r="H58" s="53"/>
      <c r="I58" s="26"/>
      <c r="J58" s="52"/>
      <c r="K58" s="26"/>
      <c r="L58" s="26"/>
      <c r="M58" s="26"/>
      <c r="N58" s="26"/>
      <c r="O58" s="26"/>
      <c r="P58" s="53"/>
      <c r="Q58" s="26"/>
      <c r="R58" s="23"/>
    </row>
    <row r="59" spans="2:18" s="1" customFormat="1" ht="14.4">
      <c r="B59" s="34"/>
      <c r="C59" s="35"/>
      <c r="D59" s="54" t="s">
        <v>51</v>
      </c>
      <c r="E59" s="55"/>
      <c r="F59" s="55"/>
      <c r="G59" s="56" t="s">
        <v>52</v>
      </c>
      <c r="H59" s="57"/>
      <c r="I59" s="35"/>
      <c r="J59" s="54" t="s">
        <v>51</v>
      </c>
      <c r="K59" s="55"/>
      <c r="L59" s="55"/>
      <c r="M59" s="55"/>
      <c r="N59" s="56" t="s">
        <v>52</v>
      </c>
      <c r="O59" s="55"/>
      <c r="P59" s="57"/>
      <c r="Q59" s="35"/>
      <c r="R59" s="36"/>
    </row>
    <row r="60" spans="2:18">
      <c r="B60" s="22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3"/>
    </row>
    <row r="61" spans="2:18" s="1" customFormat="1" ht="14.4">
      <c r="B61" s="34"/>
      <c r="C61" s="35"/>
      <c r="D61" s="49" t="s">
        <v>53</v>
      </c>
      <c r="E61" s="50"/>
      <c r="F61" s="50"/>
      <c r="G61" s="50"/>
      <c r="H61" s="51"/>
      <c r="I61" s="35"/>
      <c r="J61" s="49" t="s">
        <v>54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2"/>
      <c r="C62" s="26"/>
      <c r="D62" s="52"/>
      <c r="E62" s="26"/>
      <c r="F62" s="26"/>
      <c r="G62" s="26"/>
      <c r="H62" s="53"/>
      <c r="I62" s="26"/>
      <c r="J62" s="52"/>
      <c r="K62" s="26"/>
      <c r="L62" s="26"/>
      <c r="M62" s="26"/>
      <c r="N62" s="26"/>
      <c r="O62" s="26"/>
      <c r="P62" s="53"/>
      <c r="Q62" s="26"/>
      <c r="R62" s="23"/>
    </row>
    <row r="63" spans="2:18">
      <c r="B63" s="22"/>
      <c r="C63" s="26"/>
      <c r="D63" s="52"/>
      <c r="E63" s="26"/>
      <c r="F63" s="26"/>
      <c r="G63" s="26"/>
      <c r="H63" s="53"/>
      <c r="I63" s="26"/>
      <c r="J63" s="52"/>
      <c r="K63" s="26"/>
      <c r="L63" s="26"/>
      <c r="M63" s="26"/>
      <c r="N63" s="26"/>
      <c r="O63" s="26"/>
      <c r="P63" s="53"/>
      <c r="Q63" s="26"/>
      <c r="R63" s="23"/>
    </row>
    <row r="64" spans="2:18">
      <c r="B64" s="22"/>
      <c r="C64" s="26"/>
      <c r="D64" s="52"/>
      <c r="E64" s="26"/>
      <c r="F64" s="26"/>
      <c r="G64" s="26"/>
      <c r="H64" s="53"/>
      <c r="I64" s="26"/>
      <c r="J64" s="52"/>
      <c r="K64" s="26"/>
      <c r="L64" s="26"/>
      <c r="M64" s="26"/>
      <c r="N64" s="26"/>
      <c r="O64" s="26"/>
      <c r="P64" s="53"/>
      <c r="Q64" s="26"/>
      <c r="R64" s="23"/>
    </row>
    <row r="65" spans="2:18">
      <c r="B65" s="22"/>
      <c r="C65" s="26"/>
      <c r="D65" s="52"/>
      <c r="E65" s="26"/>
      <c r="F65" s="26"/>
      <c r="G65" s="26"/>
      <c r="H65" s="53"/>
      <c r="I65" s="26"/>
      <c r="J65" s="52"/>
      <c r="K65" s="26"/>
      <c r="L65" s="26"/>
      <c r="M65" s="26"/>
      <c r="N65" s="26"/>
      <c r="O65" s="26"/>
      <c r="P65" s="53"/>
      <c r="Q65" s="26"/>
      <c r="R65" s="23"/>
    </row>
    <row r="66" spans="2:18">
      <c r="B66" s="22"/>
      <c r="C66" s="26"/>
      <c r="D66" s="52"/>
      <c r="E66" s="26"/>
      <c r="F66" s="26"/>
      <c r="G66" s="26"/>
      <c r="H66" s="53"/>
      <c r="I66" s="26"/>
      <c r="J66" s="52"/>
      <c r="K66" s="26"/>
      <c r="L66" s="26"/>
      <c r="M66" s="26"/>
      <c r="N66" s="26"/>
      <c r="O66" s="26"/>
      <c r="P66" s="53"/>
      <c r="Q66" s="26"/>
      <c r="R66" s="23"/>
    </row>
    <row r="67" spans="2:18">
      <c r="B67" s="22"/>
      <c r="C67" s="26"/>
      <c r="D67" s="52"/>
      <c r="E67" s="26"/>
      <c r="F67" s="26"/>
      <c r="G67" s="26"/>
      <c r="H67" s="53"/>
      <c r="I67" s="26"/>
      <c r="J67" s="52"/>
      <c r="K67" s="26"/>
      <c r="L67" s="26"/>
      <c r="M67" s="26"/>
      <c r="N67" s="26"/>
      <c r="O67" s="26"/>
      <c r="P67" s="53"/>
      <c r="Q67" s="26"/>
      <c r="R67" s="23"/>
    </row>
    <row r="68" spans="2:18">
      <c r="B68" s="22"/>
      <c r="C68" s="26"/>
      <c r="D68" s="52"/>
      <c r="E68" s="26"/>
      <c r="F68" s="26"/>
      <c r="G68" s="26"/>
      <c r="H68" s="53"/>
      <c r="I68" s="26"/>
      <c r="J68" s="52"/>
      <c r="K68" s="26"/>
      <c r="L68" s="26"/>
      <c r="M68" s="26"/>
      <c r="N68" s="26"/>
      <c r="O68" s="26"/>
      <c r="P68" s="53"/>
      <c r="Q68" s="26"/>
      <c r="R68" s="23"/>
    </row>
    <row r="69" spans="2:18">
      <c r="B69" s="22"/>
      <c r="C69" s="26"/>
      <c r="D69" s="52"/>
      <c r="E69" s="26"/>
      <c r="F69" s="26"/>
      <c r="G69" s="26"/>
      <c r="H69" s="53"/>
      <c r="I69" s="26"/>
      <c r="J69" s="52"/>
      <c r="K69" s="26"/>
      <c r="L69" s="26"/>
      <c r="M69" s="26"/>
      <c r="N69" s="26"/>
      <c r="O69" s="26"/>
      <c r="P69" s="53"/>
      <c r="Q69" s="26"/>
      <c r="R69" s="23"/>
    </row>
    <row r="70" spans="2:18" s="1" customFormat="1" ht="14.4">
      <c r="B70" s="34"/>
      <c r="C70" s="35"/>
      <c r="D70" s="54" t="s">
        <v>51</v>
      </c>
      <c r="E70" s="55"/>
      <c r="F70" s="55"/>
      <c r="G70" s="56" t="s">
        <v>52</v>
      </c>
      <c r="H70" s="57"/>
      <c r="I70" s="35"/>
      <c r="J70" s="54" t="s">
        <v>51</v>
      </c>
      <c r="K70" s="55"/>
      <c r="L70" s="55"/>
      <c r="M70" s="55"/>
      <c r="N70" s="56" t="s">
        <v>52</v>
      </c>
      <c r="O70" s="55"/>
      <c r="P70" s="57"/>
      <c r="Q70" s="35"/>
      <c r="R70" s="36"/>
    </row>
    <row r="71" spans="2:18" s="1" customFormat="1" ht="14.4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" customHeight="1">
      <c r="B76" s="34"/>
      <c r="C76" s="205" t="s">
        <v>136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36"/>
    </row>
    <row r="77" spans="2:18" s="1" customFormat="1" ht="6.9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0" t="s">
        <v>18</v>
      </c>
      <c r="D78" s="35"/>
      <c r="E78" s="35"/>
      <c r="F78" s="245" t="str">
        <f>F6</f>
        <v>Rozšírenie materskej školy - Jakubovany</v>
      </c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35"/>
      <c r="R78" s="36"/>
    </row>
    <row r="79" spans="2:18" ht="30" customHeight="1">
      <c r="B79" s="22"/>
      <c r="C79" s="30" t="s">
        <v>131</v>
      </c>
      <c r="D79" s="26"/>
      <c r="E79" s="26"/>
      <c r="F79" s="245" t="s">
        <v>411</v>
      </c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6"/>
      <c r="R79" s="23"/>
    </row>
    <row r="80" spans="2:18" s="1" customFormat="1" ht="36.9" customHeight="1">
      <c r="B80" s="34"/>
      <c r="C80" s="68" t="s">
        <v>133</v>
      </c>
      <c r="D80" s="35"/>
      <c r="E80" s="35"/>
      <c r="F80" s="207" t="str">
        <f>F8</f>
        <v>02 - Ústredné kúrenie</v>
      </c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35"/>
      <c r="R80" s="36"/>
    </row>
    <row r="81" spans="2:47" s="1" customFormat="1" ht="6.9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</row>
    <row r="82" spans="2:47" s="1" customFormat="1" ht="18" customHeight="1">
      <c r="B82" s="34"/>
      <c r="C82" s="30" t="s">
        <v>22</v>
      </c>
      <c r="D82" s="35"/>
      <c r="E82" s="35"/>
      <c r="F82" s="28" t="str">
        <f>F10</f>
        <v xml:space="preserve"> </v>
      </c>
      <c r="G82" s="35"/>
      <c r="H82" s="35"/>
      <c r="I82" s="35"/>
      <c r="J82" s="35"/>
      <c r="K82" s="30" t="s">
        <v>24</v>
      </c>
      <c r="L82" s="35"/>
      <c r="M82" s="214">
        <f>IF(O10="","",O10)</f>
        <v>42926</v>
      </c>
      <c r="N82" s="214"/>
      <c r="O82" s="214"/>
      <c r="P82" s="214"/>
      <c r="Q82" s="35"/>
      <c r="R82" s="36"/>
    </row>
    <row r="83" spans="2:47" s="1" customFormat="1" ht="6.9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6"/>
    </row>
    <row r="84" spans="2:47" s="1" customFormat="1" ht="13.2">
      <c r="B84" s="34"/>
      <c r="C84" s="30" t="s">
        <v>25</v>
      </c>
      <c r="D84" s="35"/>
      <c r="E84" s="35"/>
      <c r="F84" s="28" t="str">
        <f>E13</f>
        <v>obec Jakubovany</v>
      </c>
      <c r="G84" s="35"/>
      <c r="H84" s="35"/>
      <c r="I84" s="35"/>
      <c r="J84" s="35"/>
      <c r="K84" s="30" t="s">
        <v>30</v>
      </c>
      <c r="L84" s="35"/>
      <c r="M84" s="219" t="str">
        <f>E19</f>
        <v>aut.Ing.Peter Jurica</v>
      </c>
      <c r="N84" s="219"/>
      <c r="O84" s="219"/>
      <c r="P84" s="219"/>
      <c r="Q84" s="219"/>
      <c r="R84" s="36"/>
    </row>
    <row r="85" spans="2:47" s="1" customFormat="1" ht="14.4" customHeight="1">
      <c r="B85" s="34"/>
      <c r="C85" s="30" t="s">
        <v>29</v>
      </c>
      <c r="D85" s="35"/>
      <c r="E85" s="35"/>
      <c r="F85" s="28" t="str">
        <f>IF(E16="","",E16)</f>
        <v>.</v>
      </c>
      <c r="G85" s="35"/>
      <c r="H85" s="35"/>
      <c r="I85" s="35"/>
      <c r="J85" s="35"/>
      <c r="K85" s="30" t="s">
        <v>33</v>
      </c>
      <c r="L85" s="35"/>
      <c r="M85" s="219" t="str">
        <f>E22</f>
        <v xml:space="preserve"> </v>
      </c>
      <c r="N85" s="219"/>
      <c r="O85" s="219"/>
      <c r="P85" s="219"/>
      <c r="Q85" s="219"/>
      <c r="R85" s="36"/>
    </row>
    <row r="86" spans="2:47" s="1" customFormat="1" ht="10.3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</row>
    <row r="87" spans="2:47" s="1" customFormat="1" ht="29.25" customHeight="1">
      <c r="B87" s="34"/>
      <c r="C87" s="255" t="s">
        <v>137</v>
      </c>
      <c r="D87" s="256"/>
      <c r="E87" s="256"/>
      <c r="F87" s="256"/>
      <c r="G87" s="256"/>
      <c r="H87" s="119"/>
      <c r="I87" s="119"/>
      <c r="J87" s="119"/>
      <c r="K87" s="119"/>
      <c r="L87" s="119"/>
      <c r="M87" s="119"/>
      <c r="N87" s="255" t="s">
        <v>138</v>
      </c>
      <c r="O87" s="256"/>
      <c r="P87" s="256"/>
      <c r="Q87" s="256"/>
      <c r="R87" s="36"/>
    </row>
    <row r="88" spans="2:47" s="1" customFormat="1" ht="10.3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6"/>
    </row>
    <row r="89" spans="2:47" s="1" customFormat="1" ht="29.25" customHeight="1">
      <c r="B89" s="34"/>
      <c r="C89" s="127" t="s">
        <v>139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187">
        <f>N125</f>
        <v>0</v>
      </c>
      <c r="O89" s="253"/>
      <c r="P89" s="253"/>
      <c r="Q89" s="253"/>
      <c r="R89" s="36"/>
      <c r="AU89" s="18" t="s">
        <v>140</v>
      </c>
    </row>
    <row r="90" spans="2:47" s="7" customFormat="1" ht="24.9" customHeight="1">
      <c r="B90" s="128"/>
      <c r="C90" s="129"/>
      <c r="D90" s="130" t="s">
        <v>145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36">
        <f>N126</f>
        <v>0</v>
      </c>
      <c r="O90" s="257"/>
      <c r="P90" s="257"/>
      <c r="Q90" s="257"/>
      <c r="R90" s="131"/>
    </row>
    <row r="91" spans="2:47" s="8" customFormat="1" ht="19.95" customHeight="1">
      <c r="B91" s="132"/>
      <c r="C91" s="97"/>
      <c r="D91" s="108" t="s">
        <v>805</v>
      </c>
      <c r="E91" s="97"/>
      <c r="F91" s="97"/>
      <c r="G91" s="97"/>
      <c r="H91" s="97"/>
      <c r="I91" s="97"/>
      <c r="J91" s="97"/>
      <c r="K91" s="97"/>
      <c r="L91" s="97"/>
      <c r="M91" s="97"/>
      <c r="N91" s="185">
        <f>N127</f>
        <v>0</v>
      </c>
      <c r="O91" s="191"/>
      <c r="P91" s="191"/>
      <c r="Q91" s="191"/>
      <c r="R91" s="133"/>
    </row>
    <row r="92" spans="2:47" s="8" customFormat="1" ht="19.95" customHeight="1">
      <c r="B92" s="132"/>
      <c r="C92" s="97"/>
      <c r="D92" s="108" t="s">
        <v>291</v>
      </c>
      <c r="E92" s="97"/>
      <c r="F92" s="97"/>
      <c r="G92" s="97"/>
      <c r="H92" s="97"/>
      <c r="I92" s="97"/>
      <c r="J92" s="97"/>
      <c r="K92" s="97"/>
      <c r="L92" s="97"/>
      <c r="M92" s="97"/>
      <c r="N92" s="185">
        <f>N145</f>
        <v>0</v>
      </c>
      <c r="O92" s="191"/>
      <c r="P92" s="191"/>
      <c r="Q92" s="191"/>
      <c r="R92" s="133"/>
    </row>
    <row r="93" spans="2:47" s="8" customFormat="1" ht="19.95" customHeight="1">
      <c r="B93" s="132"/>
      <c r="C93" s="97"/>
      <c r="D93" s="108" t="s">
        <v>292</v>
      </c>
      <c r="E93" s="97"/>
      <c r="F93" s="97"/>
      <c r="G93" s="97"/>
      <c r="H93" s="97"/>
      <c r="I93" s="97"/>
      <c r="J93" s="97"/>
      <c r="K93" s="97"/>
      <c r="L93" s="97"/>
      <c r="M93" s="97"/>
      <c r="N93" s="185">
        <f>N154</f>
        <v>0</v>
      </c>
      <c r="O93" s="191"/>
      <c r="P93" s="191"/>
      <c r="Q93" s="191"/>
      <c r="R93" s="133"/>
    </row>
    <row r="94" spans="2:47" s="8" customFormat="1" ht="19.95" customHeight="1">
      <c r="B94" s="132"/>
      <c r="C94" s="97"/>
      <c r="D94" s="108" t="s">
        <v>293</v>
      </c>
      <c r="E94" s="97"/>
      <c r="F94" s="97"/>
      <c r="G94" s="97"/>
      <c r="H94" s="97"/>
      <c r="I94" s="97"/>
      <c r="J94" s="97"/>
      <c r="K94" s="97"/>
      <c r="L94" s="97"/>
      <c r="M94" s="97"/>
      <c r="N94" s="185">
        <f>N175</f>
        <v>0</v>
      </c>
      <c r="O94" s="191"/>
      <c r="P94" s="191"/>
      <c r="Q94" s="191"/>
      <c r="R94" s="133"/>
    </row>
    <row r="95" spans="2:47" s="8" customFormat="1" ht="19.95" customHeight="1">
      <c r="B95" s="132"/>
      <c r="C95" s="97"/>
      <c r="D95" s="108" t="s">
        <v>294</v>
      </c>
      <c r="E95" s="97"/>
      <c r="F95" s="97"/>
      <c r="G95" s="97"/>
      <c r="H95" s="97"/>
      <c r="I95" s="97"/>
      <c r="J95" s="97"/>
      <c r="K95" s="97"/>
      <c r="L95" s="97"/>
      <c r="M95" s="97"/>
      <c r="N95" s="185">
        <f>N183</f>
        <v>0</v>
      </c>
      <c r="O95" s="191"/>
      <c r="P95" s="191"/>
      <c r="Q95" s="191"/>
      <c r="R95" s="133"/>
    </row>
    <row r="96" spans="2:47" s="8" customFormat="1" ht="19.95" customHeight="1">
      <c r="B96" s="132"/>
      <c r="C96" s="97"/>
      <c r="D96" s="108" t="s">
        <v>806</v>
      </c>
      <c r="E96" s="97"/>
      <c r="F96" s="97"/>
      <c r="G96" s="97"/>
      <c r="H96" s="97"/>
      <c r="I96" s="97"/>
      <c r="J96" s="97"/>
      <c r="K96" s="97"/>
      <c r="L96" s="97"/>
      <c r="M96" s="97"/>
      <c r="N96" s="185">
        <f>N186</f>
        <v>0</v>
      </c>
      <c r="O96" s="191"/>
      <c r="P96" s="191"/>
      <c r="Q96" s="191"/>
      <c r="R96" s="133"/>
    </row>
    <row r="97" spans="2:65" s="8" customFormat="1" ht="19.95" customHeight="1">
      <c r="B97" s="132"/>
      <c r="C97" s="97"/>
      <c r="D97" s="108" t="s">
        <v>807</v>
      </c>
      <c r="E97" s="97"/>
      <c r="F97" s="97"/>
      <c r="G97" s="97"/>
      <c r="H97" s="97"/>
      <c r="I97" s="97"/>
      <c r="J97" s="97"/>
      <c r="K97" s="97"/>
      <c r="L97" s="97"/>
      <c r="M97" s="97"/>
      <c r="N97" s="185">
        <f>N193</f>
        <v>0</v>
      </c>
      <c r="O97" s="191"/>
      <c r="P97" s="191"/>
      <c r="Q97" s="191"/>
      <c r="R97" s="133"/>
    </row>
    <row r="98" spans="2:65" s="1" customFormat="1" ht="21.75" customHeight="1"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6"/>
    </row>
    <row r="99" spans="2:65" s="1" customFormat="1" ht="29.25" customHeight="1">
      <c r="B99" s="34"/>
      <c r="C99" s="127" t="s">
        <v>151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253">
        <f>ROUND(N100+N101+N102+N103+N104+N105,2)</f>
        <v>0</v>
      </c>
      <c r="O99" s="254"/>
      <c r="P99" s="254"/>
      <c r="Q99" s="254"/>
      <c r="R99" s="36"/>
      <c r="T99" s="134"/>
      <c r="U99" s="135" t="s">
        <v>39</v>
      </c>
    </row>
    <row r="100" spans="2:65" s="1" customFormat="1" ht="18" customHeight="1">
      <c r="B100" s="136"/>
      <c r="C100" s="137"/>
      <c r="D100" s="182" t="s">
        <v>152</v>
      </c>
      <c r="E100" s="251"/>
      <c r="F100" s="251"/>
      <c r="G100" s="251"/>
      <c r="H100" s="251"/>
      <c r="I100" s="137"/>
      <c r="J100" s="137"/>
      <c r="K100" s="137"/>
      <c r="L100" s="137"/>
      <c r="M100" s="137"/>
      <c r="N100" s="184">
        <f>ROUND(N89*T100,2)</f>
        <v>0</v>
      </c>
      <c r="O100" s="252"/>
      <c r="P100" s="252"/>
      <c r="Q100" s="252"/>
      <c r="R100" s="139"/>
      <c r="S100" s="137"/>
      <c r="T100" s="140"/>
      <c r="U100" s="141" t="s">
        <v>42</v>
      </c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3" t="s">
        <v>153</v>
      </c>
      <c r="AZ100" s="142"/>
      <c r="BA100" s="142"/>
      <c r="BB100" s="142"/>
      <c r="BC100" s="142"/>
      <c r="BD100" s="142"/>
      <c r="BE100" s="144">
        <f t="shared" ref="BE100:BE105" si="0">IF(U100="základná",N100,0)</f>
        <v>0</v>
      </c>
      <c r="BF100" s="144">
        <f t="shared" ref="BF100:BF105" si="1">IF(U100="znížená",N100,0)</f>
        <v>0</v>
      </c>
      <c r="BG100" s="144">
        <f t="shared" ref="BG100:BG105" si="2">IF(U100="zákl. prenesená",N100,0)</f>
        <v>0</v>
      </c>
      <c r="BH100" s="144">
        <f t="shared" ref="BH100:BH105" si="3">IF(U100="zníž. prenesená",N100,0)</f>
        <v>0</v>
      </c>
      <c r="BI100" s="144">
        <f t="shared" ref="BI100:BI105" si="4">IF(U100="nulová",N100,0)</f>
        <v>0</v>
      </c>
      <c r="BJ100" s="143" t="s">
        <v>87</v>
      </c>
      <c r="BK100" s="142"/>
      <c r="BL100" s="142"/>
      <c r="BM100" s="142"/>
    </row>
    <row r="101" spans="2:65" s="1" customFormat="1" ht="18" customHeight="1">
      <c r="B101" s="136"/>
      <c r="C101" s="137"/>
      <c r="D101" s="182" t="s">
        <v>154</v>
      </c>
      <c r="E101" s="251"/>
      <c r="F101" s="251"/>
      <c r="G101" s="251"/>
      <c r="H101" s="251"/>
      <c r="I101" s="137"/>
      <c r="J101" s="137"/>
      <c r="K101" s="137"/>
      <c r="L101" s="137"/>
      <c r="M101" s="137"/>
      <c r="N101" s="184">
        <f>ROUND(N89*T101,2)</f>
        <v>0</v>
      </c>
      <c r="O101" s="252"/>
      <c r="P101" s="252"/>
      <c r="Q101" s="252"/>
      <c r="R101" s="139"/>
      <c r="S101" s="137"/>
      <c r="T101" s="140"/>
      <c r="U101" s="141" t="s">
        <v>42</v>
      </c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3" t="s">
        <v>153</v>
      </c>
      <c r="AZ101" s="142"/>
      <c r="BA101" s="142"/>
      <c r="BB101" s="142"/>
      <c r="BC101" s="142"/>
      <c r="BD101" s="142"/>
      <c r="BE101" s="144">
        <f t="shared" si="0"/>
        <v>0</v>
      </c>
      <c r="BF101" s="144">
        <f t="shared" si="1"/>
        <v>0</v>
      </c>
      <c r="BG101" s="144">
        <f t="shared" si="2"/>
        <v>0</v>
      </c>
      <c r="BH101" s="144">
        <f t="shared" si="3"/>
        <v>0</v>
      </c>
      <c r="BI101" s="144">
        <f t="shared" si="4"/>
        <v>0</v>
      </c>
      <c r="BJ101" s="143" t="s">
        <v>87</v>
      </c>
      <c r="BK101" s="142"/>
      <c r="BL101" s="142"/>
      <c r="BM101" s="142"/>
    </row>
    <row r="102" spans="2:65" s="1" customFormat="1" ht="18" customHeight="1">
      <c r="B102" s="136"/>
      <c r="C102" s="137"/>
      <c r="D102" s="182" t="s">
        <v>155</v>
      </c>
      <c r="E102" s="251"/>
      <c r="F102" s="251"/>
      <c r="G102" s="251"/>
      <c r="H102" s="251"/>
      <c r="I102" s="137"/>
      <c r="J102" s="137"/>
      <c r="K102" s="137"/>
      <c r="L102" s="137"/>
      <c r="M102" s="137"/>
      <c r="N102" s="184">
        <f>ROUND(N89*T102,2)</f>
        <v>0</v>
      </c>
      <c r="O102" s="252"/>
      <c r="P102" s="252"/>
      <c r="Q102" s="252"/>
      <c r="R102" s="139"/>
      <c r="S102" s="137"/>
      <c r="T102" s="140"/>
      <c r="U102" s="141" t="s">
        <v>42</v>
      </c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3" t="s">
        <v>153</v>
      </c>
      <c r="AZ102" s="142"/>
      <c r="BA102" s="142"/>
      <c r="BB102" s="142"/>
      <c r="BC102" s="142"/>
      <c r="BD102" s="142"/>
      <c r="BE102" s="144">
        <f t="shared" si="0"/>
        <v>0</v>
      </c>
      <c r="BF102" s="144">
        <f t="shared" si="1"/>
        <v>0</v>
      </c>
      <c r="BG102" s="144">
        <f t="shared" si="2"/>
        <v>0</v>
      </c>
      <c r="BH102" s="144">
        <f t="shared" si="3"/>
        <v>0</v>
      </c>
      <c r="BI102" s="144">
        <f t="shared" si="4"/>
        <v>0</v>
      </c>
      <c r="BJ102" s="143" t="s">
        <v>87</v>
      </c>
      <c r="BK102" s="142"/>
      <c r="BL102" s="142"/>
      <c r="BM102" s="142"/>
    </row>
    <row r="103" spans="2:65" s="1" customFormat="1" ht="18" customHeight="1">
      <c r="B103" s="136"/>
      <c r="C103" s="137"/>
      <c r="D103" s="182" t="s">
        <v>156</v>
      </c>
      <c r="E103" s="251"/>
      <c r="F103" s="251"/>
      <c r="G103" s="251"/>
      <c r="H103" s="251"/>
      <c r="I103" s="137"/>
      <c r="J103" s="137"/>
      <c r="K103" s="137"/>
      <c r="L103" s="137"/>
      <c r="M103" s="137"/>
      <c r="N103" s="184">
        <f>ROUND(N89*T103,2)</f>
        <v>0</v>
      </c>
      <c r="O103" s="252"/>
      <c r="P103" s="252"/>
      <c r="Q103" s="252"/>
      <c r="R103" s="139"/>
      <c r="S103" s="137"/>
      <c r="T103" s="140"/>
      <c r="U103" s="141" t="s">
        <v>42</v>
      </c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3" t="s">
        <v>153</v>
      </c>
      <c r="AZ103" s="142"/>
      <c r="BA103" s="142"/>
      <c r="BB103" s="142"/>
      <c r="BC103" s="142"/>
      <c r="BD103" s="142"/>
      <c r="BE103" s="144">
        <f t="shared" si="0"/>
        <v>0</v>
      </c>
      <c r="BF103" s="144">
        <f t="shared" si="1"/>
        <v>0</v>
      </c>
      <c r="BG103" s="144">
        <f t="shared" si="2"/>
        <v>0</v>
      </c>
      <c r="BH103" s="144">
        <f t="shared" si="3"/>
        <v>0</v>
      </c>
      <c r="BI103" s="144">
        <f t="shared" si="4"/>
        <v>0</v>
      </c>
      <c r="BJ103" s="143" t="s">
        <v>87</v>
      </c>
      <c r="BK103" s="142"/>
      <c r="BL103" s="142"/>
      <c r="BM103" s="142"/>
    </row>
    <row r="104" spans="2:65" s="1" customFormat="1" ht="18" customHeight="1">
      <c r="B104" s="136"/>
      <c r="C104" s="137"/>
      <c r="D104" s="182" t="s">
        <v>157</v>
      </c>
      <c r="E104" s="251"/>
      <c r="F104" s="251"/>
      <c r="G104" s="251"/>
      <c r="H104" s="251"/>
      <c r="I104" s="137"/>
      <c r="J104" s="137"/>
      <c r="K104" s="137"/>
      <c r="L104" s="137"/>
      <c r="M104" s="137"/>
      <c r="N104" s="184">
        <f>ROUND(N89*T104,2)</f>
        <v>0</v>
      </c>
      <c r="O104" s="252"/>
      <c r="P104" s="252"/>
      <c r="Q104" s="252"/>
      <c r="R104" s="139"/>
      <c r="S104" s="137"/>
      <c r="T104" s="140"/>
      <c r="U104" s="141" t="s">
        <v>42</v>
      </c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3" t="s">
        <v>153</v>
      </c>
      <c r="AZ104" s="142"/>
      <c r="BA104" s="142"/>
      <c r="BB104" s="142"/>
      <c r="BC104" s="142"/>
      <c r="BD104" s="142"/>
      <c r="BE104" s="144">
        <f t="shared" si="0"/>
        <v>0</v>
      </c>
      <c r="BF104" s="144">
        <f t="shared" si="1"/>
        <v>0</v>
      </c>
      <c r="BG104" s="144">
        <f t="shared" si="2"/>
        <v>0</v>
      </c>
      <c r="BH104" s="144">
        <f t="shared" si="3"/>
        <v>0</v>
      </c>
      <c r="BI104" s="144">
        <f t="shared" si="4"/>
        <v>0</v>
      </c>
      <c r="BJ104" s="143" t="s">
        <v>87</v>
      </c>
      <c r="BK104" s="142"/>
      <c r="BL104" s="142"/>
      <c r="BM104" s="142"/>
    </row>
    <row r="105" spans="2:65" s="1" customFormat="1" ht="18" customHeight="1">
      <c r="B105" s="136"/>
      <c r="C105" s="137"/>
      <c r="D105" s="138" t="s">
        <v>158</v>
      </c>
      <c r="E105" s="137"/>
      <c r="F105" s="137"/>
      <c r="G105" s="137"/>
      <c r="H105" s="137"/>
      <c r="I105" s="137"/>
      <c r="J105" s="137"/>
      <c r="K105" s="137"/>
      <c r="L105" s="137"/>
      <c r="M105" s="137"/>
      <c r="N105" s="184">
        <f>ROUND(N89*T105,2)</f>
        <v>0</v>
      </c>
      <c r="O105" s="252"/>
      <c r="P105" s="252"/>
      <c r="Q105" s="252"/>
      <c r="R105" s="139"/>
      <c r="S105" s="137"/>
      <c r="T105" s="145"/>
      <c r="U105" s="146" t="s">
        <v>42</v>
      </c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42"/>
      <c r="AW105" s="142"/>
      <c r="AX105" s="142"/>
      <c r="AY105" s="143" t="s">
        <v>159</v>
      </c>
      <c r="AZ105" s="142"/>
      <c r="BA105" s="142"/>
      <c r="BB105" s="142"/>
      <c r="BC105" s="142"/>
      <c r="BD105" s="142"/>
      <c r="BE105" s="144">
        <f t="shared" si="0"/>
        <v>0</v>
      </c>
      <c r="BF105" s="144">
        <f t="shared" si="1"/>
        <v>0</v>
      </c>
      <c r="BG105" s="144">
        <f t="shared" si="2"/>
        <v>0</v>
      </c>
      <c r="BH105" s="144">
        <f t="shared" si="3"/>
        <v>0</v>
      </c>
      <c r="BI105" s="144">
        <f t="shared" si="4"/>
        <v>0</v>
      </c>
      <c r="BJ105" s="143" t="s">
        <v>87</v>
      </c>
      <c r="BK105" s="142"/>
      <c r="BL105" s="142"/>
      <c r="BM105" s="142"/>
    </row>
    <row r="106" spans="2:65" s="1" customFormat="1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</row>
    <row r="107" spans="2:65" s="1" customFormat="1" ht="29.25" customHeight="1">
      <c r="B107" s="34"/>
      <c r="C107" s="118" t="s">
        <v>124</v>
      </c>
      <c r="D107" s="119"/>
      <c r="E107" s="119"/>
      <c r="F107" s="119"/>
      <c r="G107" s="119"/>
      <c r="H107" s="119"/>
      <c r="I107" s="119"/>
      <c r="J107" s="119"/>
      <c r="K107" s="119"/>
      <c r="L107" s="179">
        <f>ROUND(SUM(N89+N99),2)</f>
        <v>0</v>
      </c>
      <c r="M107" s="179"/>
      <c r="N107" s="179"/>
      <c r="O107" s="179"/>
      <c r="P107" s="179"/>
      <c r="Q107" s="179"/>
      <c r="R107" s="36"/>
    </row>
    <row r="108" spans="2:65" s="1" customFormat="1" ht="6.9" customHeight="1"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60"/>
    </row>
    <row r="112" spans="2:65" s="1" customFormat="1" ht="6.9" customHeight="1"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3"/>
    </row>
    <row r="113" spans="2:65" s="1" customFormat="1" ht="36.9" customHeight="1">
      <c r="B113" s="34"/>
      <c r="C113" s="205" t="s">
        <v>160</v>
      </c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  <c r="R113" s="36"/>
    </row>
    <row r="114" spans="2:65" s="1" customFormat="1" ht="6.9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65" s="1" customFormat="1" ht="30" customHeight="1">
      <c r="B115" s="34"/>
      <c r="C115" s="30" t="s">
        <v>18</v>
      </c>
      <c r="D115" s="35"/>
      <c r="E115" s="35"/>
      <c r="F115" s="245" t="str">
        <f>F6</f>
        <v>Rozšírenie materskej školy - Jakubovany</v>
      </c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35"/>
      <c r="R115" s="36"/>
    </row>
    <row r="116" spans="2:65" ht="30" customHeight="1">
      <c r="B116" s="22"/>
      <c r="C116" s="30" t="s">
        <v>131</v>
      </c>
      <c r="D116" s="26"/>
      <c r="E116" s="26"/>
      <c r="F116" s="245" t="s">
        <v>411</v>
      </c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6"/>
      <c r="R116" s="23"/>
    </row>
    <row r="117" spans="2:65" s="1" customFormat="1" ht="36.9" customHeight="1">
      <c r="B117" s="34"/>
      <c r="C117" s="68" t="s">
        <v>133</v>
      </c>
      <c r="D117" s="35"/>
      <c r="E117" s="35"/>
      <c r="F117" s="207" t="str">
        <f>F8</f>
        <v>02 - Ústredné kúrenie</v>
      </c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35"/>
      <c r="R117" s="36"/>
    </row>
    <row r="118" spans="2:65" s="1" customFormat="1" ht="6.9" customHeight="1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65" s="1" customFormat="1" ht="18" customHeight="1">
      <c r="B119" s="34"/>
      <c r="C119" s="30" t="s">
        <v>22</v>
      </c>
      <c r="D119" s="35"/>
      <c r="E119" s="35"/>
      <c r="F119" s="28" t="str">
        <f>F10</f>
        <v xml:space="preserve"> </v>
      </c>
      <c r="G119" s="35"/>
      <c r="H119" s="35"/>
      <c r="I119" s="35"/>
      <c r="J119" s="35"/>
      <c r="K119" s="30" t="s">
        <v>24</v>
      </c>
      <c r="L119" s="35"/>
      <c r="M119" s="214">
        <f>IF(O10="","",O10)</f>
        <v>42926</v>
      </c>
      <c r="N119" s="214"/>
      <c r="O119" s="214"/>
      <c r="P119" s="214"/>
      <c r="Q119" s="35"/>
      <c r="R119" s="36"/>
    </row>
    <row r="120" spans="2:65" s="1" customFormat="1" ht="6.9" customHeight="1"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6"/>
    </row>
    <row r="121" spans="2:65" s="1" customFormat="1" ht="13.2">
      <c r="B121" s="34"/>
      <c r="C121" s="30" t="s">
        <v>25</v>
      </c>
      <c r="D121" s="35"/>
      <c r="E121" s="35"/>
      <c r="F121" s="28" t="str">
        <f>E13</f>
        <v>obec Jakubovany</v>
      </c>
      <c r="G121" s="35"/>
      <c r="H121" s="35"/>
      <c r="I121" s="35"/>
      <c r="J121" s="35"/>
      <c r="K121" s="30" t="s">
        <v>30</v>
      </c>
      <c r="L121" s="35"/>
      <c r="M121" s="219" t="str">
        <f>E19</f>
        <v>aut.Ing.Peter Jurica</v>
      </c>
      <c r="N121" s="219"/>
      <c r="O121" s="219"/>
      <c r="P121" s="219"/>
      <c r="Q121" s="219"/>
      <c r="R121" s="36"/>
    </row>
    <row r="122" spans="2:65" s="1" customFormat="1" ht="14.4" customHeight="1">
      <c r="B122" s="34"/>
      <c r="C122" s="30" t="s">
        <v>29</v>
      </c>
      <c r="D122" s="35"/>
      <c r="E122" s="35"/>
      <c r="F122" s="28" t="str">
        <f>IF(E16="","",E16)</f>
        <v>.</v>
      </c>
      <c r="G122" s="35"/>
      <c r="H122" s="35"/>
      <c r="I122" s="35"/>
      <c r="J122" s="35"/>
      <c r="K122" s="30" t="s">
        <v>33</v>
      </c>
      <c r="L122" s="35"/>
      <c r="M122" s="219" t="str">
        <f>E22</f>
        <v xml:space="preserve"> </v>
      </c>
      <c r="N122" s="219"/>
      <c r="O122" s="219"/>
      <c r="P122" s="219"/>
      <c r="Q122" s="219"/>
      <c r="R122" s="36"/>
    </row>
    <row r="123" spans="2:65" s="1" customFormat="1" ht="10.35" customHeight="1"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6"/>
    </row>
    <row r="124" spans="2:65" s="9" customFormat="1" ht="29.25" customHeight="1">
      <c r="B124" s="147"/>
      <c r="C124" s="148" t="s">
        <v>161</v>
      </c>
      <c r="D124" s="149" t="s">
        <v>162</v>
      </c>
      <c r="E124" s="149" t="s">
        <v>57</v>
      </c>
      <c r="F124" s="248" t="s">
        <v>163</v>
      </c>
      <c r="G124" s="248"/>
      <c r="H124" s="248"/>
      <c r="I124" s="248"/>
      <c r="J124" s="149" t="s">
        <v>164</v>
      </c>
      <c r="K124" s="149" t="s">
        <v>165</v>
      </c>
      <c r="L124" s="249" t="s">
        <v>166</v>
      </c>
      <c r="M124" s="249"/>
      <c r="N124" s="248" t="s">
        <v>138</v>
      </c>
      <c r="O124" s="248"/>
      <c r="P124" s="248"/>
      <c r="Q124" s="250"/>
      <c r="R124" s="150"/>
      <c r="T124" s="74" t="s">
        <v>167</v>
      </c>
      <c r="U124" s="75" t="s">
        <v>39</v>
      </c>
      <c r="V124" s="75" t="s">
        <v>168</v>
      </c>
      <c r="W124" s="75" t="s">
        <v>169</v>
      </c>
      <c r="X124" s="75" t="s">
        <v>170</v>
      </c>
      <c r="Y124" s="75" t="s">
        <v>171</v>
      </c>
      <c r="Z124" s="75" t="s">
        <v>172</v>
      </c>
      <c r="AA124" s="76" t="s">
        <v>173</v>
      </c>
    </row>
    <row r="125" spans="2:65" s="1" customFormat="1" ht="29.25" customHeight="1">
      <c r="B125" s="34"/>
      <c r="C125" s="78" t="s">
        <v>135</v>
      </c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233">
        <f>BK125</f>
        <v>0</v>
      </c>
      <c r="O125" s="234"/>
      <c r="P125" s="234"/>
      <c r="Q125" s="234"/>
      <c r="R125" s="36"/>
      <c r="T125" s="77"/>
      <c r="U125" s="50"/>
      <c r="V125" s="50"/>
      <c r="W125" s="151">
        <f>W126+W201</f>
        <v>0</v>
      </c>
      <c r="X125" s="50"/>
      <c r="Y125" s="151">
        <f>Y126+Y201</f>
        <v>0</v>
      </c>
      <c r="Z125" s="50"/>
      <c r="AA125" s="152">
        <f>AA126+AA201</f>
        <v>0</v>
      </c>
      <c r="AT125" s="18" t="s">
        <v>74</v>
      </c>
      <c r="AU125" s="18" t="s">
        <v>140</v>
      </c>
      <c r="BK125" s="153">
        <f>BK126+BK201</f>
        <v>0</v>
      </c>
    </row>
    <row r="126" spans="2:65" s="10" customFormat="1" ht="37.35" customHeight="1">
      <c r="B126" s="154"/>
      <c r="C126" s="155"/>
      <c r="D126" s="156" t="s">
        <v>145</v>
      </c>
      <c r="E126" s="156"/>
      <c r="F126" s="156"/>
      <c r="G126" s="156"/>
      <c r="H126" s="156"/>
      <c r="I126" s="156"/>
      <c r="J126" s="156"/>
      <c r="K126" s="156"/>
      <c r="L126" s="156"/>
      <c r="M126" s="156"/>
      <c r="N126" s="235">
        <f>BK126</f>
        <v>0</v>
      </c>
      <c r="O126" s="236"/>
      <c r="P126" s="236"/>
      <c r="Q126" s="236"/>
      <c r="R126" s="157"/>
      <c r="T126" s="158"/>
      <c r="U126" s="155"/>
      <c r="V126" s="155"/>
      <c r="W126" s="159">
        <f>W127+W145+W154+W175+W183+W186+W193</f>
        <v>0</v>
      </c>
      <c r="X126" s="155"/>
      <c r="Y126" s="159">
        <f>Y127+Y145+Y154+Y175+Y183+Y186+Y193</f>
        <v>0</v>
      </c>
      <c r="Z126" s="155"/>
      <c r="AA126" s="160">
        <f>AA127+AA145+AA154+AA175+AA183+AA186+AA193</f>
        <v>0</v>
      </c>
      <c r="AR126" s="161" t="s">
        <v>82</v>
      </c>
      <c r="AT126" s="162" t="s">
        <v>74</v>
      </c>
      <c r="AU126" s="162" t="s">
        <v>75</v>
      </c>
      <c r="AY126" s="161" t="s">
        <v>174</v>
      </c>
      <c r="BK126" s="163">
        <f>BK127+BK145+BK154+BK175+BK183+BK186+BK193</f>
        <v>0</v>
      </c>
    </row>
    <row r="127" spans="2:65" s="10" customFormat="1" ht="19.95" customHeight="1">
      <c r="B127" s="154"/>
      <c r="C127" s="155"/>
      <c r="D127" s="164" t="s">
        <v>805</v>
      </c>
      <c r="E127" s="164"/>
      <c r="F127" s="164"/>
      <c r="G127" s="164"/>
      <c r="H127" s="164"/>
      <c r="I127" s="164"/>
      <c r="J127" s="164"/>
      <c r="K127" s="164"/>
      <c r="L127" s="164"/>
      <c r="M127" s="164"/>
      <c r="N127" s="237">
        <f>BK127</f>
        <v>0</v>
      </c>
      <c r="O127" s="238"/>
      <c r="P127" s="238"/>
      <c r="Q127" s="238"/>
      <c r="R127" s="157"/>
      <c r="T127" s="158"/>
      <c r="U127" s="155"/>
      <c r="V127" s="155"/>
      <c r="W127" s="159">
        <f>SUM(W128:W144)</f>
        <v>0</v>
      </c>
      <c r="X127" s="155"/>
      <c r="Y127" s="159">
        <f>SUM(Y128:Y144)</f>
        <v>0</v>
      </c>
      <c r="Z127" s="155"/>
      <c r="AA127" s="160">
        <f>SUM(AA128:AA144)</f>
        <v>0</v>
      </c>
      <c r="AR127" s="161" t="s">
        <v>82</v>
      </c>
      <c r="AT127" s="162" t="s">
        <v>74</v>
      </c>
      <c r="AU127" s="162" t="s">
        <v>82</v>
      </c>
      <c r="AY127" s="161" t="s">
        <v>174</v>
      </c>
      <c r="BK127" s="163">
        <f>SUM(BK128:BK144)</f>
        <v>0</v>
      </c>
    </row>
    <row r="128" spans="2:65" s="1" customFormat="1" ht="31.5" customHeight="1">
      <c r="B128" s="136"/>
      <c r="C128" s="165" t="s">
        <v>87</v>
      </c>
      <c r="D128" s="165" t="s">
        <v>175</v>
      </c>
      <c r="E128" s="166" t="s">
        <v>808</v>
      </c>
      <c r="F128" s="239" t="s">
        <v>809</v>
      </c>
      <c r="G128" s="239"/>
      <c r="H128" s="239"/>
      <c r="I128" s="239"/>
      <c r="J128" s="167" t="s">
        <v>244</v>
      </c>
      <c r="K128" s="168">
        <v>1</v>
      </c>
      <c r="L128" s="240">
        <v>0</v>
      </c>
      <c r="M128" s="240"/>
      <c r="N128" s="241">
        <f t="shared" ref="N128:N144" si="5">ROUND(L128*K128,2)</f>
        <v>0</v>
      </c>
      <c r="O128" s="241"/>
      <c r="P128" s="241"/>
      <c r="Q128" s="241"/>
      <c r="R128" s="139"/>
      <c r="T128" s="169" t="s">
        <v>5</v>
      </c>
      <c r="U128" s="43" t="s">
        <v>42</v>
      </c>
      <c r="V128" s="35"/>
      <c r="W128" s="170">
        <f t="shared" ref="W128:W144" si="6">V128*K128</f>
        <v>0</v>
      </c>
      <c r="X128" s="170">
        <v>0</v>
      </c>
      <c r="Y128" s="170">
        <f t="shared" ref="Y128:Y144" si="7">X128*K128</f>
        <v>0</v>
      </c>
      <c r="Z128" s="170">
        <v>0</v>
      </c>
      <c r="AA128" s="171">
        <f t="shared" ref="AA128:AA144" si="8">Z128*K128</f>
        <v>0</v>
      </c>
      <c r="AR128" s="18" t="s">
        <v>179</v>
      </c>
      <c r="AT128" s="18" t="s">
        <v>175</v>
      </c>
      <c r="AU128" s="18" t="s">
        <v>87</v>
      </c>
      <c r="AY128" s="18" t="s">
        <v>174</v>
      </c>
      <c r="BE128" s="112">
        <f t="shared" ref="BE128:BE144" si="9">IF(U128="základná",N128,0)</f>
        <v>0</v>
      </c>
      <c r="BF128" s="112">
        <f t="shared" ref="BF128:BF144" si="10">IF(U128="znížená",N128,0)</f>
        <v>0</v>
      </c>
      <c r="BG128" s="112">
        <f t="shared" ref="BG128:BG144" si="11">IF(U128="zákl. prenesená",N128,0)</f>
        <v>0</v>
      </c>
      <c r="BH128" s="112">
        <f t="shared" ref="BH128:BH144" si="12">IF(U128="zníž. prenesená",N128,0)</f>
        <v>0</v>
      </c>
      <c r="BI128" s="112">
        <f t="shared" ref="BI128:BI144" si="13">IF(U128="nulová",N128,0)</f>
        <v>0</v>
      </c>
      <c r="BJ128" s="18" t="s">
        <v>87</v>
      </c>
      <c r="BK128" s="112">
        <f t="shared" ref="BK128:BK144" si="14">ROUND(L128*K128,2)</f>
        <v>0</v>
      </c>
      <c r="BL128" s="18" t="s">
        <v>179</v>
      </c>
      <c r="BM128" s="18" t="s">
        <v>87</v>
      </c>
    </row>
    <row r="129" spans="2:65" s="1" customFormat="1" ht="22.5" customHeight="1">
      <c r="B129" s="136"/>
      <c r="C129" s="165" t="s">
        <v>184</v>
      </c>
      <c r="D129" s="165" t="s">
        <v>175</v>
      </c>
      <c r="E129" s="166" t="s">
        <v>810</v>
      </c>
      <c r="F129" s="239" t="s">
        <v>811</v>
      </c>
      <c r="G129" s="239"/>
      <c r="H129" s="239"/>
      <c r="I129" s="239"/>
      <c r="J129" s="167" t="s">
        <v>812</v>
      </c>
      <c r="K129" s="168">
        <v>1</v>
      </c>
      <c r="L129" s="240">
        <v>0</v>
      </c>
      <c r="M129" s="240"/>
      <c r="N129" s="241">
        <f t="shared" si="5"/>
        <v>0</v>
      </c>
      <c r="O129" s="241"/>
      <c r="P129" s="241"/>
      <c r="Q129" s="241"/>
      <c r="R129" s="139"/>
      <c r="T129" s="169" t="s">
        <v>5</v>
      </c>
      <c r="U129" s="43" t="s">
        <v>42</v>
      </c>
      <c r="V129" s="35"/>
      <c r="W129" s="170">
        <f t="shared" si="6"/>
        <v>0</v>
      </c>
      <c r="X129" s="170">
        <v>0</v>
      </c>
      <c r="Y129" s="170">
        <f t="shared" si="7"/>
        <v>0</v>
      </c>
      <c r="Z129" s="170">
        <v>0</v>
      </c>
      <c r="AA129" s="171">
        <f t="shared" si="8"/>
        <v>0</v>
      </c>
      <c r="AR129" s="18" t="s">
        <v>179</v>
      </c>
      <c r="AT129" s="18" t="s">
        <v>175</v>
      </c>
      <c r="AU129" s="18" t="s">
        <v>87</v>
      </c>
      <c r="AY129" s="18" t="s">
        <v>174</v>
      </c>
      <c r="BE129" s="112">
        <f t="shared" si="9"/>
        <v>0</v>
      </c>
      <c r="BF129" s="112">
        <f t="shared" si="10"/>
        <v>0</v>
      </c>
      <c r="BG129" s="112">
        <f t="shared" si="11"/>
        <v>0</v>
      </c>
      <c r="BH129" s="112">
        <f t="shared" si="12"/>
        <v>0</v>
      </c>
      <c r="BI129" s="112">
        <f t="shared" si="13"/>
        <v>0</v>
      </c>
      <c r="BJ129" s="18" t="s">
        <v>87</v>
      </c>
      <c r="BK129" s="112">
        <f t="shared" si="14"/>
        <v>0</v>
      </c>
      <c r="BL129" s="18" t="s">
        <v>179</v>
      </c>
      <c r="BM129" s="18" t="s">
        <v>179</v>
      </c>
    </row>
    <row r="130" spans="2:65" s="1" customFormat="1" ht="22.5" customHeight="1">
      <c r="B130" s="136"/>
      <c r="C130" s="172" t="s">
        <v>179</v>
      </c>
      <c r="D130" s="172" t="s">
        <v>278</v>
      </c>
      <c r="E130" s="173" t="s">
        <v>813</v>
      </c>
      <c r="F130" s="242" t="s">
        <v>814</v>
      </c>
      <c r="G130" s="242"/>
      <c r="H130" s="242"/>
      <c r="I130" s="242"/>
      <c r="J130" s="174" t="s">
        <v>281</v>
      </c>
      <c r="K130" s="175">
        <v>1</v>
      </c>
      <c r="L130" s="243">
        <v>0</v>
      </c>
      <c r="M130" s="243"/>
      <c r="N130" s="244">
        <f t="shared" si="5"/>
        <v>0</v>
      </c>
      <c r="O130" s="241"/>
      <c r="P130" s="241"/>
      <c r="Q130" s="241"/>
      <c r="R130" s="139"/>
      <c r="T130" s="169" t="s">
        <v>5</v>
      </c>
      <c r="U130" s="43" t="s">
        <v>42</v>
      </c>
      <c r="V130" s="35"/>
      <c r="W130" s="170">
        <f t="shared" si="6"/>
        <v>0</v>
      </c>
      <c r="X130" s="170">
        <v>0</v>
      </c>
      <c r="Y130" s="170">
        <f t="shared" si="7"/>
        <v>0</v>
      </c>
      <c r="Z130" s="170">
        <v>0</v>
      </c>
      <c r="AA130" s="171">
        <f t="shared" si="8"/>
        <v>0</v>
      </c>
      <c r="AR130" s="18" t="s">
        <v>204</v>
      </c>
      <c r="AT130" s="18" t="s">
        <v>278</v>
      </c>
      <c r="AU130" s="18" t="s">
        <v>87</v>
      </c>
      <c r="AY130" s="18" t="s">
        <v>174</v>
      </c>
      <c r="BE130" s="112">
        <f t="shared" si="9"/>
        <v>0</v>
      </c>
      <c r="BF130" s="112">
        <f t="shared" si="10"/>
        <v>0</v>
      </c>
      <c r="BG130" s="112">
        <f t="shared" si="11"/>
        <v>0</v>
      </c>
      <c r="BH130" s="112">
        <f t="shared" si="12"/>
        <v>0</v>
      </c>
      <c r="BI130" s="112">
        <f t="shared" si="13"/>
        <v>0</v>
      </c>
      <c r="BJ130" s="18" t="s">
        <v>87</v>
      </c>
      <c r="BK130" s="112">
        <f t="shared" si="14"/>
        <v>0</v>
      </c>
      <c r="BL130" s="18" t="s">
        <v>179</v>
      </c>
      <c r="BM130" s="18" t="s">
        <v>195</v>
      </c>
    </row>
    <row r="131" spans="2:65" s="1" customFormat="1" ht="22.5" customHeight="1">
      <c r="B131" s="136"/>
      <c r="C131" s="172" t="s">
        <v>191</v>
      </c>
      <c r="D131" s="172" t="s">
        <v>278</v>
      </c>
      <c r="E131" s="173" t="s">
        <v>815</v>
      </c>
      <c r="F131" s="242" t="s">
        <v>816</v>
      </c>
      <c r="G131" s="242"/>
      <c r="H131" s="242"/>
      <c r="I131" s="242"/>
      <c r="J131" s="174" t="s">
        <v>281</v>
      </c>
      <c r="K131" s="175">
        <v>1</v>
      </c>
      <c r="L131" s="243">
        <v>0</v>
      </c>
      <c r="M131" s="243"/>
      <c r="N131" s="244">
        <f t="shared" si="5"/>
        <v>0</v>
      </c>
      <c r="O131" s="241"/>
      <c r="P131" s="241"/>
      <c r="Q131" s="241"/>
      <c r="R131" s="139"/>
      <c r="T131" s="169" t="s">
        <v>5</v>
      </c>
      <c r="U131" s="43" t="s">
        <v>42</v>
      </c>
      <c r="V131" s="35"/>
      <c r="W131" s="170">
        <f t="shared" si="6"/>
        <v>0</v>
      </c>
      <c r="X131" s="170">
        <v>0</v>
      </c>
      <c r="Y131" s="170">
        <f t="shared" si="7"/>
        <v>0</v>
      </c>
      <c r="Z131" s="170">
        <v>0</v>
      </c>
      <c r="AA131" s="171">
        <f t="shared" si="8"/>
        <v>0</v>
      </c>
      <c r="AR131" s="18" t="s">
        <v>204</v>
      </c>
      <c r="AT131" s="18" t="s">
        <v>278</v>
      </c>
      <c r="AU131" s="18" t="s">
        <v>87</v>
      </c>
      <c r="AY131" s="18" t="s">
        <v>174</v>
      </c>
      <c r="BE131" s="112">
        <f t="shared" si="9"/>
        <v>0</v>
      </c>
      <c r="BF131" s="112">
        <f t="shared" si="10"/>
        <v>0</v>
      </c>
      <c r="BG131" s="112">
        <f t="shared" si="11"/>
        <v>0</v>
      </c>
      <c r="BH131" s="112">
        <f t="shared" si="12"/>
        <v>0</v>
      </c>
      <c r="BI131" s="112">
        <f t="shared" si="13"/>
        <v>0</v>
      </c>
      <c r="BJ131" s="18" t="s">
        <v>87</v>
      </c>
      <c r="BK131" s="112">
        <f t="shared" si="14"/>
        <v>0</v>
      </c>
      <c r="BL131" s="18" t="s">
        <v>179</v>
      </c>
      <c r="BM131" s="18" t="s">
        <v>204</v>
      </c>
    </row>
    <row r="132" spans="2:65" s="1" customFormat="1" ht="22.5" customHeight="1">
      <c r="B132" s="136"/>
      <c r="C132" s="172" t="s">
        <v>195</v>
      </c>
      <c r="D132" s="172" t="s">
        <v>278</v>
      </c>
      <c r="E132" s="173" t="s">
        <v>817</v>
      </c>
      <c r="F132" s="242" t="s">
        <v>818</v>
      </c>
      <c r="G132" s="242"/>
      <c r="H132" s="242"/>
      <c r="I132" s="242"/>
      <c r="J132" s="174" t="s">
        <v>281</v>
      </c>
      <c r="K132" s="175">
        <v>1</v>
      </c>
      <c r="L132" s="243">
        <v>0</v>
      </c>
      <c r="M132" s="243"/>
      <c r="N132" s="244">
        <f t="shared" si="5"/>
        <v>0</v>
      </c>
      <c r="O132" s="241"/>
      <c r="P132" s="241"/>
      <c r="Q132" s="241"/>
      <c r="R132" s="139"/>
      <c r="T132" s="169" t="s">
        <v>5</v>
      </c>
      <c r="U132" s="43" t="s">
        <v>42</v>
      </c>
      <c r="V132" s="35"/>
      <c r="W132" s="170">
        <f t="shared" si="6"/>
        <v>0</v>
      </c>
      <c r="X132" s="170">
        <v>0</v>
      </c>
      <c r="Y132" s="170">
        <f t="shared" si="7"/>
        <v>0</v>
      </c>
      <c r="Z132" s="170">
        <v>0</v>
      </c>
      <c r="AA132" s="171">
        <f t="shared" si="8"/>
        <v>0</v>
      </c>
      <c r="AR132" s="18" t="s">
        <v>204</v>
      </c>
      <c r="AT132" s="18" t="s">
        <v>278</v>
      </c>
      <c r="AU132" s="18" t="s">
        <v>87</v>
      </c>
      <c r="AY132" s="18" t="s">
        <v>174</v>
      </c>
      <c r="BE132" s="112">
        <f t="shared" si="9"/>
        <v>0</v>
      </c>
      <c r="BF132" s="112">
        <f t="shared" si="10"/>
        <v>0</v>
      </c>
      <c r="BG132" s="112">
        <f t="shared" si="11"/>
        <v>0</v>
      </c>
      <c r="BH132" s="112">
        <f t="shared" si="12"/>
        <v>0</v>
      </c>
      <c r="BI132" s="112">
        <f t="shared" si="13"/>
        <v>0</v>
      </c>
      <c r="BJ132" s="18" t="s">
        <v>87</v>
      </c>
      <c r="BK132" s="112">
        <f t="shared" si="14"/>
        <v>0</v>
      </c>
      <c r="BL132" s="18" t="s">
        <v>179</v>
      </c>
      <c r="BM132" s="18" t="s">
        <v>212</v>
      </c>
    </row>
    <row r="133" spans="2:65" s="1" customFormat="1" ht="22.5" customHeight="1">
      <c r="B133" s="136"/>
      <c r="C133" s="172" t="s">
        <v>700</v>
      </c>
      <c r="D133" s="172" t="s">
        <v>278</v>
      </c>
      <c r="E133" s="173" t="s">
        <v>819</v>
      </c>
      <c r="F133" s="242" t="s">
        <v>820</v>
      </c>
      <c r="G133" s="242"/>
      <c r="H133" s="242"/>
      <c r="I133" s="242"/>
      <c r="J133" s="174" t="s">
        <v>281</v>
      </c>
      <c r="K133" s="175">
        <v>1</v>
      </c>
      <c r="L133" s="243">
        <v>0</v>
      </c>
      <c r="M133" s="243"/>
      <c r="N133" s="244">
        <f t="shared" si="5"/>
        <v>0</v>
      </c>
      <c r="O133" s="241"/>
      <c r="P133" s="241"/>
      <c r="Q133" s="241"/>
      <c r="R133" s="139"/>
      <c r="T133" s="169" t="s">
        <v>5</v>
      </c>
      <c r="U133" s="43" t="s">
        <v>42</v>
      </c>
      <c r="V133" s="35"/>
      <c r="W133" s="170">
        <f t="shared" si="6"/>
        <v>0</v>
      </c>
      <c r="X133" s="170">
        <v>0</v>
      </c>
      <c r="Y133" s="170">
        <f t="shared" si="7"/>
        <v>0</v>
      </c>
      <c r="Z133" s="170">
        <v>0</v>
      </c>
      <c r="AA133" s="171">
        <f t="shared" si="8"/>
        <v>0</v>
      </c>
      <c r="AR133" s="18" t="s">
        <v>204</v>
      </c>
      <c r="AT133" s="18" t="s">
        <v>278</v>
      </c>
      <c r="AU133" s="18" t="s">
        <v>87</v>
      </c>
      <c r="AY133" s="18" t="s">
        <v>174</v>
      </c>
      <c r="BE133" s="112">
        <f t="shared" si="9"/>
        <v>0</v>
      </c>
      <c r="BF133" s="112">
        <f t="shared" si="10"/>
        <v>0</v>
      </c>
      <c r="BG133" s="112">
        <f t="shared" si="11"/>
        <v>0</v>
      </c>
      <c r="BH133" s="112">
        <f t="shared" si="12"/>
        <v>0</v>
      </c>
      <c r="BI133" s="112">
        <f t="shared" si="13"/>
        <v>0</v>
      </c>
      <c r="BJ133" s="18" t="s">
        <v>87</v>
      </c>
      <c r="BK133" s="112">
        <f t="shared" si="14"/>
        <v>0</v>
      </c>
      <c r="BL133" s="18" t="s">
        <v>179</v>
      </c>
      <c r="BM133" s="18" t="s">
        <v>220</v>
      </c>
    </row>
    <row r="134" spans="2:65" s="1" customFormat="1" ht="22.5" customHeight="1">
      <c r="B134" s="136"/>
      <c r="C134" s="172" t="s">
        <v>200</v>
      </c>
      <c r="D134" s="172" t="s">
        <v>278</v>
      </c>
      <c r="E134" s="173" t="s">
        <v>821</v>
      </c>
      <c r="F134" s="242" t="s">
        <v>822</v>
      </c>
      <c r="G134" s="242"/>
      <c r="H134" s="242"/>
      <c r="I134" s="242"/>
      <c r="J134" s="174" t="s">
        <v>281</v>
      </c>
      <c r="K134" s="175">
        <v>1</v>
      </c>
      <c r="L134" s="243">
        <v>0</v>
      </c>
      <c r="M134" s="243"/>
      <c r="N134" s="244">
        <f t="shared" si="5"/>
        <v>0</v>
      </c>
      <c r="O134" s="241"/>
      <c r="P134" s="241"/>
      <c r="Q134" s="241"/>
      <c r="R134" s="139"/>
      <c r="T134" s="169" t="s">
        <v>5</v>
      </c>
      <c r="U134" s="43" t="s">
        <v>42</v>
      </c>
      <c r="V134" s="35"/>
      <c r="W134" s="170">
        <f t="shared" si="6"/>
        <v>0</v>
      </c>
      <c r="X134" s="170">
        <v>0</v>
      </c>
      <c r="Y134" s="170">
        <f t="shared" si="7"/>
        <v>0</v>
      </c>
      <c r="Z134" s="170">
        <v>0</v>
      </c>
      <c r="AA134" s="171">
        <f t="shared" si="8"/>
        <v>0</v>
      </c>
      <c r="AR134" s="18" t="s">
        <v>204</v>
      </c>
      <c r="AT134" s="18" t="s">
        <v>278</v>
      </c>
      <c r="AU134" s="18" t="s">
        <v>87</v>
      </c>
      <c r="AY134" s="18" t="s">
        <v>174</v>
      </c>
      <c r="BE134" s="112">
        <f t="shared" si="9"/>
        <v>0</v>
      </c>
      <c r="BF134" s="112">
        <f t="shared" si="10"/>
        <v>0</v>
      </c>
      <c r="BG134" s="112">
        <f t="shared" si="11"/>
        <v>0</v>
      </c>
      <c r="BH134" s="112">
        <f t="shared" si="12"/>
        <v>0</v>
      </c>
      <c r="BI134" s="112">
        <f t="shared" si="13"/>
        <v>0</v>
      </c>
      <c r="BJ134" s="18" t="s">
        <v>87</v>
      </c>
      <c r="BK134" s="112">
        <f t="shared" si="14"/>
        <v>0</v>
      </c>
      <c r="BL134" s="18" t="s">
        <v>179</v>
      </c>
      <c r="BM134" s="18" t="s">
        <v>229</v>
      </c>
    </row>
    <row r="135" spans="2:65" s="1" customFormat="1" ht="22.5" customHeight="1">
      <c r="B135" s="136"/>
      <c r="C135" s="172" t="s">
        <v>204</v>
      </c>
      <c r="D135" s="172" t="s">
        <v>278</v>
      </c>
      <c r="E135" s="173" t="s">
        <v>823</v>
      </c>
      <c r="F135" s="242" t="s">
        <v>824</v>
      </c>
      <c r="G135" s="242"/>
      <c r="H135" s="242"/>
      <c r="I135" s="242"/>
      <c r="J135" s="174" t="s">
        <v>328</v>
      </c>
      <c r="K135" s="175">
        <v>1</v>
      </c>
      <c r="L135" s="243">
        <v>0</v>
      </c>
      <c r="M135" s="243"/>
      <c r="N135" s="244">
        <f t="shared" si="5"/>
        <v>0</v>
      </c>
      <c r="O135" s="241"/>
      <c r="P135" s="241"/>
      <c r="Q135" s="241"/>
      <c r="R135" s="139"/>
      <c r="T135" s="169" t="s">
        <v>5</v>
      </c>
      <c r="U135" s="43" t="s">
        <v>42</v>
      </c>
      <c r="V135" s="35"/>
      <c r="W135" s="170">
        <f t="shared" si="6"/>
        <v>0</v>
      </c>
      <c r="X135" s="170">
        <v>0</v>
      </c>
      <c r="Y135" s="170">
        <f t="shared" si="7"/>
        <v>0</v>
      </c>
      <c r="Z135" s="170">
        <v>0</v>
      </c>
      <c r="AA135" s="171">
        <f t="shared" si="8"/>
        <v>0</v>
      </c>
      <c r="AR135" s="18" t="s">
        <v>204</v>
      </c>
      <c r="AT135" s="18" t="s">
        <v>278</v>
      </c>
      <c r="AU135" s="18" t="s">
        <v>87</v>
      </c>
      <c r="AY135" s="18" t="s">
        <v>174</v>
      </c>
      <c r="BE135" s="112">
        <f t="shared" si="9"/>
        <v>0</v>
      </c>
      <c r="BF135" s="112">
        <f t="shared" si="10"/>
        <v>0</v>
      </c>
      <c r="BG135" s="112">
        <f t="shared" si="11"/>
        <v>0</v>
      </c>
      <c r="BH135" s="112">
        <f t="shared" si="12"/>
        <v>0</v>
      </c>
      <c r="BI135" s="112">
        <f t="shared" si="13"/>
        <v>0</v>
      </c>
      <c r="BJ135" s="18" t="s">
        <v>87</v>
      </c>
      <c r="BK135" s="112">
        <f t="shared" si="14"/>
        <v>0</v>
      </c>
      <c r="BL135" s="18" t="s">
        <v>179</v>
      </c>
      <c r="BM135" s="18" t="s">
        <v>237</v>
      </c>
    </row>
    <row r="136" spans="2:65" s="1" customFormat="1" ht="22.5" customHeight="1">
      <c r="B136" s="136"/>
      <c r="C136" s="165" t="s">
        <v>208</v>
      </c>
      <c r="D136" s="165" t="s">
        <v>175</v>
      </c>
      <c r="E136" s="166" t="s">
        <v>825</v>
      </c>
      <c r="F136" s="239" t="s">
        <v>826</v>
      </c>
      <c r="G136" s="239"/>
      <c r="H136" s="239"/>
      <c r="I136" s="239"/>
      <c r="J136" s="167" t="s">
        <v>812</v>
      </c>
      <c r="K136" s="168">
        <v>1</v>
      </c>
      <c r="L136" s="240">
        <v>0</v>
      </c>
      <c r="M136" s="240"/>
      <c r="N136" s="241">
        <f t="shared" si="5"/>
        <v>0</v>
      </c>
      <c r="O136" s="241"/>
      <c r="P136" s="241"/>
      <c r="Q136" s="241"/>
      <c r="R136" s="139"/>
      <c r="T136" s="169" t="s">
        <v>5</v>
      </c>
      <c r="U136" s="43" t="s">
        <v>42</v>
      </c>
      <c r="V136" s="35"/>
      <c r="W136" s="170">
        <f t="shared" si="6"/>
        <v>0</v>
      </c>
      <c r="X136" s="170">
        <v>0</v>
      </c>
      <c r="Y136" s="170">
        <f t="shared" si="7"/>
        <v>0</v>
      </c>
      <c r="Z136" s="170">
        <v>0</v>
      </c>
      <c r="AA136" s="171">
        <f t="shared" si="8"/>
        <v>0</v>
      </c>
      <c r="AR136" s="18" t="s">
        <v>179</v>
      </c>
      <c r="AT136" s="18" t="s">
        <v>175</v>
      </c>
      <c r="AU136" s="18" t="s">
        <v>87</v>
      </c>
      <c r="AY136" s="18" t="s">
        <v>174</v>
      </c>
      <c r="BE136" s="112">
        <f t="shared" si="9"/>
        <v>0</v>
      </c>
      <c r="BF136" s="112">
        <f t="shared" si="10"/>
        <v>0</v>
      </c>
      <c r="BG136" s="112">
        <f t="shared" si="11"/>
        <v>0</v>
      </c>
      <c r="BH136" s="112">
        <f t="shared" si="12"/>
        <v>0</v>
      </c>
      <c r="BI136" s="112">
        <f t="shared" si="13"/>
        <v>0</v>
      </c>
      <c r="BJ136" s="18" t="s">
        <v>87</v>
      </c>
      <c r="BK136" s="112">
        <f t="shared" si="14"/>
        <v>0</v>
      </c>
      <c r="BL136" s="18" t="s">
        <v>179</v>
      </c>
      <c r="BM136" s="18" t="s">
        <v>246</v>
      </c>
    </row>
    <row r="137" spans="2:65" s="1" customFormat="1" ht="22.5" customHeight="1">
      <c r="B137" s="136"/>
      <c r="C137" s="172" t="s">
        <v>212</v>
      </c>
      <c r="D137" s="172" t="s">
        <v>278</v>
      </c>
      <c r="E137" s="173" t="s">
        <v>827</v>
      </c>
      <c r="F137" s="242" t="s">
        <v>828</v>
      </c>
      <c r="G137" s="242"/>
      <c r="H137" s="242"/>
      <c r="I137" s="242"/>
      <c r="J137" s="174" t="s">
        <v>281</v>
      </c>
      <c r="K137" s="175">
        <v>10</v>
      </c>
      <c r="L137" s="243">
        <v>0</v>
      </c>
      <c r="M137" s="243"/>
      <c r="N137" s="244">
        <f t="shared" si="5"/>
        <v>0</v>
      </c>
      <c r="O137" s="241"/>
      <c r="P137" s="241"/>
      <c r="Q137" s="241"/>
      <c r="R137" s="139"/>
      <c r="T137" s="169" t="s">
        <v>5</v>
      </c>
      <c r="U137" s="43" t="s">
        <v>42</v>
      </c>
      <c r="V137" s="35"/>
      <c r="W137" s="170">
        <f t="shared" si="6"/>
        <v>0</v>
      </c>
      <c r="X137" s="170">
        <v>0</v>
      </c>
      <c r="Y137" s="170">
        <f t="shared" si="7"/>
        <v>0</v>
      </c>
      <c r="Z137" s="170">
        <v>0</v>
      </c>
      <c r="AA137" s="171">
        <f t="shared" si="8"/>
        <v>0</v>
      </c>
      <c r="AR137" s="18" t="s">
        <v>204</v>
      </c>
      <c r="AT137" s="18" t="s">
        <v>278</v>
      </c>
      <c r="AU137" s="18" t="s">
        <v>87</v>
      </c>
      <c r="AY137" s="18" t="s">
        <v>174</v>
      </c>
      <c r="BE137" s="112">
        <f t="shared" si="9"/>
        <v>0</v>
      </c>
      <c r="BF137" s="112">
        <f t="shared" si="10"/>
        <v>0</v>
      </c>
      <c r="BG137" s="112">
        <f t="shared" si="11"/>
        <v>0</v>
      </c>
      <c r="BH137" s="112">
        <f t="shared" si="12"/>
        <v>0</v>
      </c>
      <c r="BI137" s="112">
        <f t="shared" si="13"/>
        <v>0</v>
      </c>
      <c r="BJ137" s="18" t="s">
        <v>87</v>
      </c>
      <c r="BK137" s="112">
        <f t="shared" si="14"/>
        <v>0</v>
      </c>
      <c r="BL137" s="18" t="s">
        <v>179</v>
      </c>
      <c r="BM137" s="18" t="s">
        <v>10</v>
      </c>
    </row>
    <row r="138" spans="2:65" s="1" customFormat="1" ht="22.5" customHeight="1">
      <c r="B138" s="136"/>
      <c r="C138" s="172" t="s">
        <v>216</v>
      </c>
      <c r="D138" s="172" t="s">
        <v>278</v>
      </c>
      <c r="E138" s="173" t="s">
        <v>829</v>
      </c>
      <c r="F138" s="242" t="s">
        <v>830</v>
      </c>
      <c r="G138" s="242"/>
      <c r="H138" s="242"/>
      <c r="I138" s="242"/>
      <c r="J138" s="174" t="s">
        <v>281</v>
      </c>
      <c r="K138" s="175">
        <v>1</v>
      </c>
      <c r="L138" s="243">
        <v>0</v>
      </c>
      <c r="M138" s="243"/>
      <c r="N138" s="244">
        <f t="shared" si="5"/>
        <v>0</v>
      </c>
      <c r="O138" s="241"/>
      <c r="P138" s="241"/>
      <c r="Q138" s="241"/>
      <c r="R138" s="139"/>
      <c r="T138" s="169" t="s">
        <v>5</v>
      </c>
      <c r="U138" s="43" t="s">
        <v>42</v>
      </c>
      <c r="V138" s="35"/>
      <c r="W138" s="170">
        <f t="shared" si="6"/>
        <v>0</v>
      </c>
      <c r="X138" s="170">
        <v>0</v>
      </c>
      <c r="Y138" s="170">
        <f t="shared" si="7"/>
        <v>0</v>
      </c>
      <c r="Z138" s="170">
        <v>0</v>
      </c>
      <c r="AA138" s="171">
        <f t="shared" si="8"/>
        <v>0</v>
      </c>
      <c r="AR138" s="18" t="s">
        <v>204</v>
      </c>
      <c r="AT138" s="18" t="s">
        <v>278</v>
      </c>
      <c r="AU138" s="18" t="s">
        <v>87</v>
      </c>
      <c r="AY138" s="18" t="s">
        <v>174</v>
      </c>
      <c r="BE138" s="112">
        <f t="shared" si="9"/>
        <v>0</v>
      </c>
      <c r="BF138" s="112">
        <f t="shared" si="10"/>
        <v>0</v>
      </c>
      <c r="BG138" s="112">
        <f t="shared" si="11"/>
        <v>0</v>
      </c>
      <c r="BH138" s="112">
        <f t="shared" si="12"/>
        <v>0</v>
      </c>
      <c r="BI138" s="112">
        <f t="shared" si="13"/>
        <v>0</v>
      </c>
      <c r="BJ138" s="18" t="s">
        <v>87</v>
      </c>
      <c r="BK138" s="112">
        <f t="shared" si="14"/>
        <v>0</v>
      </c>
      <c r="BL138" s="18" t="s">
        <v>179</v>
      </c>
      <c r="BM138" s="18" t="s">
        <v>261</v>
      </c>
    </row>
    <row r="139" spans="2:65" s="1" customFormat="1" ht="31.5" customHeight="1">
      <c r="B139" s="136"/>
      <c r="C139" s="165" t="s">
        <v>341</v>
      </c>
      <c r="D139" s="165" t="s">
        <v>175</v>
      </c>
      <c r="E139" s="166" t="s">
        <v>831</v>
      </c>
      <c r="F139" s="239" t="s">
        <v>832</v>
      </c>
      <c r="G139" s="239"/>
      <c r="H139" s="239"/>
      <c r="I139" s="239"/>
      <c r="J139" s="167" t="s">
        <v>281</v>
      </c>
      <c r="K139" s="168">
        <v>1</v>
      </c>
      <c r="L139" s="240">
        <v>0</v>
      </c>
      <c r="M139" s="240"/>
      <c r="N139" s="241">
        <f t="shared" si="5"/>
        <v>0</v>
      </c>
      <c r="O139" s="241"/>
      <c r="P139" s="241"/>
      <c r="Q139" s="241"/>
      <c r="R139" s="139"/>
      <c r="T139" s="169" t="s">
        <v>5</v>
      </c>
      <c r="U139" s="43" t="s">
        <v>42</v>
      </c>
      <c r="V139" s="35"/>
      <c r="W139" s="170">
        <f t="shared" si="6"/>
        <v>0</v>
      </c>
      <c r="X139" s="170">
        <v>0</v>
      </c>
      <c r="Y139" s="170">
        <f t="shared" si="7"/>
        <v>0</v>
      </c>
      <c r="Z139" s="170">
        <v>0</v>
      </c>
      <c r="AA139" s="171">
        <f t="shared" si="8"/>
        <v>0</v>
      </c>
      <c r="AR139" s="18" t="s">
        <v>179</v>
      </c>
      <c r="AT139" s="18" t="s">
        <v>175</v>
      </c>
      <c r="AU139" s="18" t="s">
        <v>87</v>
      </c>
      <c r="AY139" s="18" t="s">
        <v>174</v>
      </c>
      <c r="BE139" s="112">
        <f t="shared" si="9"/>
        <v>0</v>
      </c>
      <c r="BF139" s="112">
        <f t="shared" si="10"/>
        <v>0</v>
      </c>
      <c r="BG139" s="112">
        <f t="shared" si="11"/>
        <v>0</v>
      </c>
      <c r="BH139" s="112">
        <f t="shared" si="12"/>
        <v>0</v>
      </c>
      <c r="BI139" s="112">
        <f t="shared" si="13"/>
        <v>0</v>
      </c>
      <c r="BJ139" s="18" t="s">
        <v>87</v>
      </c>
      <c r="BK139" s="112">
        <f t="shared" si="14"/>
        <v>0</v>
      </c>
      <c r="BL139" s="18" t="s">
        <v>179</v>
      </c>
      <c r="BM139" s="18" t="s">
        <v>269</v>
      </c>
    </row>
    <row r="140" spans="2:65" s="1" customFormat="1" ht="31.5" customHeight="1">
      <c r="B140" s="136"/>
      <c r="C140" s="165" t="s">
        <v>246</v>
      </c>
      <c r="D140" s="165" t="s">
        <v>175</v>
      </c>
      <c r="E140" s="166" t="s">
        <v>833</v>
      </c>
      <c r="F140" s="239" t="s">
        <v>834</v>
      </c>
      <c r="G140" s="239"/>
      <c r="H140" s="239"/>
      <c r="I140" s="239"/>
      <c r="J140" s="167" t="s">
        <v>281</v>
      </c>
      <c r="K140" s="168">
        <v>1</v>
      </c>
      <c r="L140" s="240">
        <v>0</v>
      </c>
      <c r="M140" s="240"/>
      <c r="N140" s="241">
        <f t="shared" si="5"/>
        <v>0</v>
      </c>
      <c r="O140" s="241"/>
      <c r="P140" s="241"/>
      <c r="Q140" s="241"/>
      <c r="R140" s="139"/>
      <c r="T140" s="169" t="s">
        <v>5</v>
      </c>
      <c r="U140" s="43" t="s">
        <v>42</v>
      </c>
      <c r="V140" s="35"/>
      <c r="W140" s="170">
        <f t="shared" si="6"/>
        <v>0</v>
      </c>
      <c r="X140" s="170">
        <v>0</v>
      </c>
      <c r="Y140" s="170">
        <f t="shared" si="7"/>
        <v>0</v>
      </c>
      <c r="Z140" s="170">
        <v>0</v>
      </c>
      <c r="AA140" s="171">
        <f t="shared" si="8"/>
        <v>0</v>
      </c>
      <c r="AR140" s="18" t="s">
        <v>179</v>
      </c>
      <c r="AT140" s="18" t="s">
        <v>175</v>
      </c>
      <c r="AU140" s="18" t="s">
        <v>87</v>
      </c>
      <c r="AY140" s="18" t="s">
        <v>174</v>
      </c>
      <c r="BE140" s="112">
        <f t="shared" si="9"/>
        <v>0</v>
      </c>
      <c r="BF140" s="112">
        <f t="shared" si="10"/>
        <v>0</v>
      </c>
      <c r="BG140" s="112">
        <f t="shared" si="11"/>
        <v>0</v>
      </c>
      <c r="BH140" s="112">
        <f t="shared" si="12"/>
        <v>0</v>
      </c>
      <c r="BI140" s="112">
        <f t="shared" si="13"/>
        <v>0</v>
      </c>
      <c r="BJ140" s="18" t="s">
        <v>87</v>
      </c>
      <c r="BK140" s="112">
        <f t="shared" si="14"/>
        <v>0</v>
      </c>
      <c r="BL140" s="18" t="s">
        <v>179</v>
      </c>
      <c r="BM140" s="18" t="s">
        <v>277</v>
      </c>
    </row>
    <row r="141" spans="2:65" s="1" customFormat="1" ht="31.5" customHeight="1">
      <c r="B141" s="136"/>
      <c r="C141" s="172" t="s">
        <v>250</v>
      </c>
      <c r="D141" s="172" t="s">
        <v>278</v>
      </c>
      <c r="E141" s="173" t="s">
        <v>835</v>
      </c>
      <c r="F141" s="242" t="s">
        <v>836</v>
      </c>
      <c r="G141" s="242"/>
      <c r="H141" s="242"/>
      <c r="I141" s="242"/>
      <c r="J141" s="174" t="s">
        <v>281</v>
      </c>
      <c r="K141" s="175">
        <v>1</v>
      </c>
      <c r="L141" s="243">
        <v>0</v>
      </c>
      <c r="M141" s="243"/>
      <c r="N141" s="244">
        <f t="shared" si="5"/>
        <v>0</v>
      </c>
      <c r="O141" s="241"/>
      <c r="P141" s="241"/>
      <c r="Q141" s="241"/>
      <c r="R141" s="139"/>
      <c r="T141" s="169" t="s">
        <v>5</v>
      </c>
      <c r="U141" s="43" t="s">
        <v>42</v>
      </c>
      <c r="V141" s="35"/>
      <c r="W141" s="170">
        <f t="shared" si="6"/>
        <v>0</v>
      </c>
      <c r="X141" s="170">
        <v>0</v>
      </c>
      <c r="Y141" s="170">
        <f t="shared" si="7"/>
        <v>0</v>
      </c>
      <c r="Z141" s="170">
        <v>0</v>
      </c>
      <c r="AA141" s="171">
        <f t="shared" si="8"/>
        <v>0</v>
      </c>
      <c r="AR141" s="18" t="s">
        <v>204</v>
      </c>
      <c r="AT141" s="18" t="s">
        <v>278</v>
      </c>
      <c r="AU141" s="18" t="s">
        <v>87</v>
      </c>
      <c r="AY141" s="18" t="s">
        <v>174</v>
      </c>
      <c r="BE141" s="112">
        <f t="shared" si="9"/>
        <v>0</v>
      </c>
      <c r="BF141" s="112">
        <f t="shared" si="10"/>
        <v>0</v>
      </c>
      <c r="BG141" s="112">
        <f t="shared" si="11"/>
        <v>0</v>
      </c>
      <c r="BH141" s="112">
        <f t="shared" si="12"/>
        <v>0</v>
      </c>
      <c r="BI141" s="112">
        <f t="shared" si="13"/>
        <v>0</v>
      </c>
      <c r="BJ141" s="18" t="s">
        <v>87</v>
      </c>
      <c r="BK141" s="112">
        <f t="shared" si="14"/>
        <v>0</v>
      </c>
      <c r="BL141" s="18" t="s">
        <v>179</v>
      </c>
      <c r="BM141" s="18" t="s">
        <v>837</v>
      </c>
    </row>
    <row r="142" spans="2:65" s="1" customFormat="1" ht="31.5" customHeight="1">
      <c r="B142" s="136"/>
      <c r="C142" s="172" t="s">
        <v>689</v>
      </c>
      <c r="D142" s="172" t="s">
        <v>278</v>
      </c>
      <c r="E142" s="173" t="s">
        <v>838</v>
      </c>
      <c r="F142" s="242" t="s">
        <v>839</v>
      </c>
      <c r="G142" s="242"/>
      <c r="H142" s="242"/>
      <c r="I142" s="242"/>
      <c r="J142" s="174" t="s">
        <v>281</v>
      </c>
      <c r="K142" s="175">
        <v>1</v>
      </c>
      <c r="L142" s="243">
        <v>0</v>
      </c>
      <c r="M142" s="243"/>
      <c r="N142" s="244">
        <f t="shared" si="5"/>
        <v>0</v>
      </c>
      <c r="O142" s="241"/>
      <c r="P142" s="241"/>
      <c r="Q142" s="241"/>
      <c r="R142" s="139"/>
      <c r="T142" s="169" t="s">
        <v>5</v>
      </c>
      <c r="U142" s="43" t="s">
        <v>42</v>
      </c>
      <c r="V142" s="35"/>
      <c r="W142" s="170">
        <f t="shared" si="6"/>
        <v>0</v>
      </c>
      <c r="X142" s="170">
        <v>0</v>
      </c>
      <c r="Y142" s="170">
        <f t="shared" si="7"/>
        <v>0</v>
      </c>
      <c r="Z142" s="170">
        <v>0</v>
      </c>
      <c r="AA142" s="171">
        <f t="shared" si="8"/>
        <v>0</v>
      </c>
      <c r="AR142" s="18" t="s">
        <v>204</v>
      </c>
      <c r="AT142" s="18" t="s">
        <v>278</v>
      </c>
      <c r="AU142" s="18" t="s">
        <v>87</v>
      </c>
      <c r="AY142" s="18" t="s">
        <v>174</v>
      </c>
      <c r="BE142" s="112">
        <f t="shared" si="9"/>
        <v>0</v>
      </c>
      <c r="BF142" s="112">
        <f t="shared" si="10"/>
        <v>0</v>
      </c>
      <c r="BG142" s="112">
        <f t="shared" si="11"/>
        <v>0</v>
      </c>
      <c r="BH142" s="112">
        <f t="shared" si="12"/>
        <v>0</v>
      </c>
      <c r="BI142" s="112">
        <f t="shared" si="13"/>
        <v>0</v>
      </c>
      <c r="BJ142" s="18" t="s">
        <v>87</v>
      </c>
      <c r="BK142" s="112">
        <f t="shared" si="14"/>
        <v>0</v>
      </c>
      <c r="BL142" s="18" t="s">
        <v>179</v>
      </c>
      <c r="BM142" s="18" t="s">
        <v>840</v>
      </c>
    </row>
    <row r="143" spans="2:65" s="1" customFormat="1" ht="31.5" customHeight="1">
      <c r="B143" s="136"/>
      <c r="C143" s="165" t="s">
        <v>257</v>
      </c>
      <c r="D143" s="165" t="s">
        <v>175</v>
      </c>
      <c r="E143" s="166" t="s">
        <v>841</v>
      </c>
      <c r="F143" s="239" t="s">
        <v>842</v>
      </c>
      <c r="G143" s="239"/>
      <c r="H143" s="239"/>
      <c r="I143" s="239"/>
      <c r="J143" s="167" t="s">
        <v>223</v>
      </c>
      <c r="K143" s="168">
        <v>0.71299999999999997</v>
      </c>
      <c r="L143" s="240">
        <v>0</v>
      </c>
      <c r="M143" s="240"/>
      <c r="N143" s="241">
        <f t="shared" si="5"/>
        <v>0</v>
      </c>
      <c r="O143" s="241"/>
      <c r="P143" s="241"/>
      <c r="Q143" s="241"/>
      <c r="R143" s="139"/>
      <c r="T143" s="169" t="s">
        <v>5</v>
      </c>
      <c r="U143" s="43" t="s">
        <v>42</v>
      </c>
      <c r="V143" s="35"/>
      <c r="W143" s="170">
        <f t="shared" si="6"/>
        <v>0</v>
      </c>
      <c r="X143" s="170">
        <v>0</v>
      </c>
      <c r="Y143" s="170">
        <f t="shared" si="7"/>
        <v>0</v>
      </c>
      <c r="Z143" s="170">
        <v>0</v>
      </c>
      <c r="AA143" s="171">
        <f t="shared" si="8"/>
        <v>0</v>
      </c>
      <c r="AR143" s="18" t="s">
        <v>179</v>
      </c>
      <c r="AT143" s="18" t="s">
        <v>175</v>
      </c>
      <c r="AU143" s="18" t="s">
        <v>87</v>
      </c>
      <c r="AY143" s="18" t="s">
        <v>174</v>
      </c>
      <c r="BE143" s="112">
        <f t="shared" si="9"/>
        <v>0</v>
      </c>
      <c r="BF143" s="112">
        <f t="shared" si="10"/>
        <v>0</v>
      </c>
      <c r="BG143" s="112">
        <f t="shared" si="11"/>
        <v>0</v>
      </c>
      <c r="BH143" s="112">
        <f t="shared" si="12"/>
        <v>0</v>
      </c>
      <c r="BI143" s="112">
        <f t="shared" si="13"/>
        <v>0</v>
      </c>
      <c r="BJ143" s="18" t="s">
        <v>87</v>
      </c>
      <c r="BK143" s="112">
        <f t="shared" si="14"/>
        <v>0</v>
      </c>
      <c r="BL143" s="18" t="s">
        <v>179</v>
      </c>
      <c r="BM143" s="18" t="s">
        <v>282</v>
      </c>
    </row>
    <row r="144" spans="2:65" s="1" customFormat="1" ht="31.5" customHeight="1">
      <c r="B144" s="136"/>
      <c r="C144" s="165" t="s">
        <v>261</v>
      </c>
      <c r="D144" s="165" t="s">
        <v>175</v>
      </c>
      <c r="E144" s="166" t="s">
        <v>843</v>
      </c>
      <c r="F144" s="239" t="s">
        <v>844</v>
      </c>
      <c r="G144" s="239"/>
      <c r="H144" s="239"/>
      <c r="I144" s="239"/>
      <c r="J144" s="167" t="s">
        <v>312</v>
      </c>
      <c r="K144" s="177">
        <v>0</v>
      </c>
      <c r="L144" s="240">
        <v>0</v>
      </c>
      <c r="M144" s="240"/>
      <c r="N144" s="241">
        <f t="shared" si="5"/>
        <v>0</v>
      </c>
      <c r="O144" s="241"/>
      <c r="P144" s="241"/>
      <c r="Q144" s="241"/>
      <c r="R144" s="139"/>
      <c r="T144" s="169" t="s">
        <v>5</v>
      </c>
      <c r="U144" s="43" t="s">
        <v>42</v>
      </c>
      <c r="V144" s="35"/>
      <c r="W144" s="170">
        <f t="shared" si="6"/>
        <v>0</v>
      </c>
      <c r="X144" s="170">
        <v>0</v>
      </c>
      <c r="Y144" s="170">
        <f t="shared" si="7"/>
        <v>0</v>
      </c>
      <c r="Z144" s="170">
        <v>0</v>
      </c>
      <c r="AA144" s="171">
        <f t="shared" si="8"/>
        <v>0</v>
      </c>
      <c r="AR144" s="18" t="s">
        <v>179</v>
      </c>
      <c r="AT144" s="18" t="s">
        <v>175</v>
      </c>
      <c r="AU144" s="18" t="s">
        <v>87</v>
      </c>
      <c r="AY144" s="18" t="s">
        <v>174</v>
      </c>
      <c r="BE144" s="112">
        <f t="shared" si="9"/>
        <v>0</v>
      </c>
      <c r="BF144" s="112">
        <f t="shared" si="10"/>
        <v>0</v>
      </c>
      <c r="BG144" s="112">
        <f t="shared" si="11"/>
        <v>0</v>
      </c>
      <c r="BH144" s="112">
        <f t="shared" si="12"/>
        <v>0</v>
      </c>
      <c r="BI144" s="112">
        <f t="shared" si="13"/>
        <v>0</v>
      </c>
      <c r="BJ144" s="18" t="s">
        <v>87</v>
      </c>
      <c r="BK144" s="112">
        <f t="shared" si="14"/>
        <v>0</v>
      </c>
      <c r="BL144" s="18" t="s">
        <v>179</v>
      </c>
      <c r="BM144" s="18" t="s">
        <v>522</v>
      </c>
    </row>
    <row r="145" spans="2:65" s="10" customFormat="1" ht="29.85" customHeight="1">
      <c r="B145" s="154"/>
      <c r="C145" s="155"/>
      <c r="D145" s="164" t="s">
        <v>291</v>
      </c>
      <c r="E145" s="164"/>
      <c r="F145" s="164"/>
      <c r="G145" s="164"/>
      <c r="H145" s="164"/>
      <c r="I145" s="164"/>
      <c r="J145" s="164"/>
      <c r="K145" s="164"/>
      <c r="L145" s="164"/>
      <c r="M145" s="164"/>
      <c r="N145" s="228">
        <f>BK145</f>
        <v>0</v>
      </c>
      <c r="O145" s="229"/>
      <c r="P145" s="229"/>
      <c r="Q145" s="229"/>
      <c r="R145" s="157"/>
      <c r="T145" s="158"/>
      <c r="U145" s="155"/>
      <c r="V145" s="155"/>
      <c r="W145" s="159">
        <f>SUM(W146:W153)</f>
        <v>0</v>
      </c>
      <c r="X145" s="155"/>
      <c r="Y145" s="159">
        <f>SUM(Y146:Y153)</f>
        <v>0</v>
      </c>
      <c r="Z145" s="155"/>
      <c r="AA145" s="160">
        <f>SUM(AA146:AA153)</f>
        <v>0</v>
      </c>
      <c r="AR145" s="161" t="s">
        <v>82</v>
      </c>
      <c r="AT145" s="162" t="s">
        <v>74</v>
      </c>
      <c r="AU145" s="162" t="s">
        <v>82</v>
      </c>
      <c r="AY145" s="161" t="s">
        <v>174</v>
      </c>
      <c r="BK145" s="163">
        <f>SUM(BK146:BK153)</f>
        <v>0</v>
      </c>
    </row>
    <row r="146" spans="2:65" s="1" customFormat="1" ht="31.5" customHeight="1">
      <c r="B146" s="136"/>
      <c r="C146" s="165" t="s">
        <v>284</v>
      </c>
      <c r="D146" s="165" t="s">
        <v>175</v>
      </c>
      <c r="E146" s="166" t="s">
        <v>302</v>
      </c>
      <c r="F146" s="239" t="s">
        <v>303</v>
      </c>
      <c r="G146" s="239"/>
      <c r="H146" s="239"/>
      <c r="I146" s="239"/>
      <c r="J146" s="167" t="s">
        <v>198</v>
      </c>
      <c r="K146" s="168">
        <v>42</v>
      </c>
      <c r="L146" s="240">
        <v>0</v>
      </c>
      <c r="M146" s="240"/>
      <c r="N146" s="241">
        <f t="shared" ref="N146:N153" si="15">ROUND(L146*K146,2)</f>
        <v>0</v>
      </c>
      <c r="O146" s="241"/>
      <c r="P146" s="241"/>
      <c r="Q146" s="241"/>
      <c r="R146" s="139"/>
      <c r="T146" s="169" t="s">
        <v>5</v>
      </c>
      <c r="U146" s="43" t="s">
        <v>42</v>
      </c>
      <c r="V146" s="35"/>
      <c r="W146" s="170">
        <f t="shared" ref="W146:W153" si="16">V146*K146</f>
        <v>0</v>
      </c>
      <c r="X146" s="170">
        <v>0</v>
      </c>
      <c r="Y146" s="170">
        <f t="shared" ref="Y146:Y153" si="17">X146*K146</f>
        <v>0</v>
      </c>
      <c r="Z146" s="170">
        <v>0</v>
      </c>
      <c r="AA146" s="171">
        <f t="shared" ref="AA146:AA153" si="18">Z146*K146</f>
        <v>0</v>
      </c>
      <c r="AR146" s="18" t="s">
        <v>179</v>
      </c>
      <c r="AT146" s="18" t="s">
        <v>175</v>
      </c>
      <c r="AU146" s="18" t="s">
        <v>87</v>
      </c>
      <c r="AY146" s="18" t="s">
        <v>174</v>
      </c>
      <c r="BE146" s="112">
        <f t="shared" ref="BE146:BE153" si="19">IF(U146="základná",N146,0)</f>
        <v>0</v>
      </c>
      <c r="BF146" s="112">
        <f t="shared" ref="BF146:BF153" si="20">IF(U146="znížená",N146,0)</f>
        <v>0</v>
      </c>
      <c r="BG146" s="112">
        <f t="shared" ref="BG146:BG153" si="21">IF(U146="zákl. prenesená",N146,0)</f>
        <v>0</v>
      </c>
      <c r="BH146" s="112">
        <f t="shared" ref="BH146:BH153" si="22">IF(U146="zníž. prenesená",N146,0)</f>
        <v>0</v>
      </c>
      <c r="BI146" s="112">
        <f t="shared" ref="BI146:BI153" si="23">IF(U146="nulová",N146,0)</f>
        <v>0</v>
      </c>
      <c r="BJ146" s="18" t="s">
        <v>87</v>
      </c>
      <c r="BK146" s="112">
        <f t="shared" ref="BK146:BK153" si="24">ROUND(L146*K146,2)</f>
        <v>0</v>
      </c>
      <c r="BL146" s="18" t="s">
        <v>179</v>
      </c>
      <c r="BM146" s="18" t="s">
        <v>304</v>
      </c>
    </row>
    <row r="147" spans="2:65" s="1" customFormat="1" ht="44.25" customHeight="1">
      <c r="B147" s="136"/>
      <c r="C147" s="165" t="s">
        <v>845</v>
      </c>
      <c r="D147" s="165" t="s">
        <v>175</v>
      </c>
      <c r="E147" s="166" t="s">
        <v>846</v>
      </c>
      <c r="F147" s="239" t="s">
        <v>847</v>
      </c>
      <c r="G147" s="239"/>
      <c r="H147" s="239"/>
      <c r="I147" s="239"/>
      <c r="J147" s="167" t="s">
        <v>281</v>
      </c>
      <c r="K147" s="168">
        <v>1</v>
      </c>
      <c r="L147" s="240">
        <v>0</v>
      </c>
      <c r="M147" s="240"/>
      <c r="N147" s="241">
        <f t="shared" si="15"/>
        <v>0</v>
      </c>
      <c r="O147" s="241"/>
      <c r="P147" s="241"/>
      <c r="Q147" s="241"/>
      <c r="R147" s="139"/>
      <c r="T147" s="169" t="s">
        <v>5</v>
      </c>
      <c r="U147" s="43" t="s">
        <v>42</v>
      </c>
      <c r="V147" s="35"/>
      <c r="W147" s="170">
        <f t="shared" si="16"/>
        <v>0</v>
      </c>
      <c r="X147" s="170">
        <v>0</v>
      </c>
      <c r="Y147" s="170">
        <f t="shared" si="17"/>
        <v>0</v>
      </c>
      <c r="Z147" s="170">
        <v>0</v>
      </c>
      <c r="AA147" s="171">
        <f t="shared" si="18"/>
        <v>0</v>
      </c>
      <c r="AR147" s="18" t="s">
        <v>179</v>
      </c>
      <c r="AT147" s="18" t="s">
        <v>175</v>
      </c>
      <c r="AU147" s="18" t="s">
        <v>87</v>
      </c>
      <c r="AY147" s="18" t="s">
        <v>174</v>
      </c>
      <c r="BE147" s="112">
        <f t="shared" si="19"/>
        <v>0</v>
      </c>
      <c r="BF147" s="112">
        <f t="shared" si="20"/>
        <v>0</v>
      </c>
      <c r="BG147" s="112">
        <f t="shared" si="21"/>
        <v>0</v>
      </c>
      <c r="BH147" s="112">
        <f t="shared" si="22"/>
        <v>0</v>
      </c>
      <c r="BI147" s="112">
        <f t="shared" si="23"/>
        <v>0</v>
      </c>
      <c r="BJ147" s="18" t="s">
        <v>87</v>
      </c>
      <c r="BK147" s="112">
        <f t="shared" si="24"/>
        <v>0</v>
      </c>
      <c r="BL147" s="18" t="s">
        <v>179</v>
      </c>
      <c r="BM147" s="18" t="s">
        <v>848</v>
      </c>
    </row>
    <row r="148" spans="2:65" s="1" customFormat="1" ht="44.25" customHeight="1">
      <c r="B148" s="136"/>
      <c r="C148" s="165" t="s">
        <v>840</v>
      </c>
      <c r="D148" s="165" t="s">
        <v>175</v>
      </c>
      <c r="E148" s="166" t="s">
        <v>849</v>
      </c>
      <c r="F148" s="239" t="s">
        <v>850</v>
      </c>
      <c r="G148" s="239"/>
      <c r="H148" s="239"/>
      <c r="I148" s="239"/>
      <c r="J148" s="167" t="s">
        <v>281</v>
      </c>
      <c r="K148" s="168">
        <v>14</v>
      </c>
      <c r="L148" s="240">
        <v>0</v>
      </c>
      <c r="M148" s="240"/>
      <c r="N148" s="241">
        <f t="shared" si="15"/>
        <v>0</v>
      </c>
      <c r="O148" s="241"/>
      <c r="P148" s="241"/>
      <c r="Q148" s="241"/>
      <c r="R148" s="139"/>
      <c r="T148" s="169" t="s">
        <v>5</v>
      </c>
      <c r="U148" s="43" t="s">
        <v>42</v>
      </c>
      <c r="V148" s="35"/>
      <c r="W148" s="170">
        <f t="shared" si="16"/>
        <v>0</v>
      </c>
      <c r="X148" s="170">
        <v>0</v>
      </c>
      <c r="Y148" s="170">
        <f t="shared" si="17"/>
        <v>0</v>
      </c>
      <c r="Z148" s="170">
        <v>0</v>
      </c>
      <c r="AA148" s="171">
        <f t="shared" si="18"/>
        <v>0</v>
      </c>
      <c r="AR148" s="18" t="s">
        <v>179</v>
      </c>
      <c r="AT148" s="18" t="s">
        <v>175</v>
      </c>
      <c r="AU148" s="18" t="s">
        <v>87</v>
      </c>
      <c r="AY148" s="18" t="s">
        <v>174</v>
      </c>
      <c r="BE148" s="112">
        <f t="shared" si="19"/>
        <v>0</v>
      </c>
      <c r="BF148" s="112">
        <f t="shared" si="20"/>
        <v>0</v>
      </c>
      <c r="BG148" s="112">
        <f t="shared" si="21"/>
        <v>0</v>
      </c>
      <c r="BH148" s="112">
        <f t="shared" si="22"/>
        <v>0</v>
      </c>
      <c r="BI148" s="112">
        <f t="shared" si="23"/>
        <v>0</v>
      </c>
      <c r="BJ148" s="18" t="s">
        <v>87</v>
      </c>
      <c r="BK148" s="112">
        <f t="shared" si="24"/>
        <v>0</v>
      </c>
      <c r="BL148" s="18" t="s">
        <v>179</v>
      </c>
      <c r="BM148" s="18" t="s">
        <v>547</v>
      </c>
    </row>
    <row r="149" spans="2:65" s="1" customFormat="1" ht="31.5" customHeight="1">
      <c r="B149" s="136"/>
      <c r="C149" s="165" t="s">
        <v>766</v>
      </c>
      <c r="D149" s="165" t="s">
        <v>175</v>
      </c>
      <c r="E149" s="166" t="s">
        <v>851</v>
      </c>
      <c r="F149" s="239" t="s">
        <v>852</v>
      </c>
      <c r="G149" s="239"/>
      <c r="H149" s="239"/>
      <c r="I149" s="239"/>
      <c r="J149" s="167" t="s">
        <v>198</v>
      </c>
      <c r="K149" s="168">
        <v>700</v>
      </c>
      <c r="L149" s="240">
        <v>0</v>
      </c>
      <c r="M149" s="240"/>
      <c r="N149" s="241">
        <f t="shared" si="15"/>
        <v>0</v>
      </c>
      <c r="O149" s="241"/>
      <c r="P149" s="241"/>
      <c r="Q149" s="241"/>
      <c r="R149" s="139"/>
      <c r="T149" s="169" t="s">
        <v>5</v>
      </c>
      <c r="U149" s="43" t="s">
        <v>42</v>
      </c>
      <c r="V149" s="35"/>
      <c r="W149" s="170">
        <f t="shared" si="16"/>
        <v>0</v>
      </c>
      <c r="X149" s="170">
        <v>0</v>
      </c>
      <c r="Y149" s="170">
        <f t="shared" si="17"/>
        <v>0</v>
      </c>
      <c r="Z149" s="170">
        <v>0</v>
      </c>
      <c r="AA149" s="171">
        <f t="shared" si="18"/>
        <v>0</v>
      </c>
      <c r="AR149" s="18" t="s">
        <v>179</v>
      </c>
      <c r="AT149" s="18" t="s">
        <v>175</v>
      </c>
      <c r="AU149" s="18" t="s">
        <v>87</v>
      </c>
      <c r="AY149" s="18" t="s">
        <v>174</v>
      </c>
      <c r="BE149" s="112">
        <f t="shared" si="19"/>
        <v>0</v>
      </c>
      <c r="BF149" s="112">
        <f t="shared" si="20"/>
        <v>0</v>
      </c>
      <c r="BG149" s="112">
        <f t="shared" si="21"/>
        <v>0</v>
      </c>
      <c r="BH149" s="112">
        <f t="shared" si="22"/>
        <v>0</v>
      </c>
      <c r="BI149" s="112">
        <f t="shared" si="23"/>
        <v>0</v>
      </c>
      <c r="BJ149" s="18" t="s">
        <v>87</v>
      </c>
      <c r="BK149" s="112">
        <f t="shared" si="24"/>
        <v>0</v>
      </c>
      <c r="BL149" s="18" t="s">
        <v>179</v>
      </c>
      <c r="BM149" s="18" t="s">
        <v>555</v>
      </c>
    </row>
    <row r="150" spans="2:65" s="1" customFormat="1" ht="22.5" customHeight="1">
      <c r="B150" s="136"/>
      <c r="C150" s="165" t="s">
        <v>681</v>
      </c>
      <c r="D150" s="165" t="s">
        <v>175</v>
      </c>
      <c r="E150" s="166" t="s">
        <v>853</v>
      </c>
      <c r="F150" s="239" t="s">
        <v>854</v>
      </c>
      <c r="G150" s="239"/>
      <c r="H150" s="239"/>
      <c r="I150" s="239"/>
      <c r="J150" s="167" t="s">
        <v>198</v>
      </c>
      <c r="K150" s="168">
        <v>20</v>
      </c>
      <c r="L150" s="240">
        <v>0</v>
      </c>
      <c r="M150" s="240"/>
      <c r="N150" s="241">
        <f t="shared" si="15"/>
        <v>0</v>
      </c>
      <c r="O150" s="241"/>
      <c r="P150" s="241"/>
      <c r="Q150" s="241"/>
      <c r="R150" s="139"/>
      <c r="T150" s="169" t="s">
        <v>5</v>
      </c>
      <c r="U150" s="43" t="s">
        <v>42</v>
      </c>
      <c r="V150" s="35"/>
      <c r="W150" s="170">
        <f t="shared" si="16"/>
        <v>0</v>
      </c>
      <c r="X150" s="170">
        <v>0</v>
      </c>
      <c r="Y150" s="170">
        <f t="shared" si="17"/>
        <v>0</v>
      </c>
      <c r="Z150" s="170">
        <v>0</v>
      </c>
      <c r="AA150" s="171">
        <f t="shared" si="18"/>
        <v>0</v>
      </c>
      <c r="AR150" s="18" t="s">
        <v>179</v>
      </c>
      <c r="AT150" s="18" t="s">
        <v>175</v>
      </c>
      <c r="AU150" s="18" t="s">
        <v>87</v>
      </c>
      <c r="AY150" s="18" t="s">
        <v>174</v>
      </c>
      <c r="BE150" s="112">
        <f t="shared" si="19"/>
        <v>0</v>
      </c>
      <c r="BF150" s="112">
        <f t="shared" si="20"/>
        <v>0</v>
      </c>
      <c r="BG150" s="112">
        <f t="shared" si="21"/>
        <v>0</v>
      </c>
      <c r="BH150" s="112">
        <f t="shared" si="22"/>
        <v>0</v>
      </c>
      <c r="BI150" s="112">
        <f t="shared" si="23"/>
        <v>0</v>
      </c>
      <c r="BJ150" s="18" t="s">
        <v>87</v>
      </c>
      <c r="BK150" s="112">
        <f t="shared" si="24"/>
        <v>0</v>
      </c>
      <c r="BL150" s="18" t="s">
        <v>179</v>
      </c>
      <c r="BM150" s="18" t="s">
        <v>314</v>
      </c>
    </row>
    <row r="151" spans="2:65" s="1" customFormat="1" ht="22.5" customHeight="1">
      <c r="B151" s="136"/>
      <c r="C151" s="165" t="s">
        <v>345</v>
      </c>
      <c r="D151" s="165" t="s">
        <v>175</v>
      </c>
      <c r="E151" s="166" t="s">
        <v>855</v>
      </c>
      <c r="F151" s="239" t="s">
        <v>856</v>
      </c>
      <c r="G151" s="239"/>
      <c r="H151" s="239"/>
      <c r="I151" s="239"/>
      <c r="J151" s="167" t="s">
        <v>198</v>
      </c>
      <c r="K151" s="168">
        <v>700</v>
      </c>
      <c r="L151" s="240">
        <v>0</v>
      </c>
      <c r="M151" s="240"/>
      <c r="N151" s="241">
        <f t="shared" si="15"/>
        <v>0</v>
      </c>
      <c r="O151" s="241"/>
      <c r="P151" s="241"/>
      <c r="Q151" s="241"/>
      <c r="R151" s="139"/>
      <c r="T151" s="169" t="s">
        <v>5</v>
      </c>
      <c r="U151" s="43" t="s">
        <v>42</v>
      </c>
      <c r="V151" s="35"/>
      <c r="W151" s="170">
        <f t="shared" si="16"/>
        <v>0</v>
      </c>
      <c r="X151" s="170">
        <v>0</v>
      </c>
      <c r="Y151" s="170">
        <f t="shared" si="17"/>
        <v>0</v>
      </c>
      <c r="Z151" s="170">
        <v>0</v>
      </c>
      <c r="AA151" s="171">
        <f t="shared" si="18"/>
        <v>0</v>
      </c>
      <c r="AR151" s="18" t="s">
        <v>179</v>
      </c>
      <c r="AT151" s="18" t="s">
        <v>175</v>
      </c>
      <c r="AU151" s="18" t="s">
        <v>87</v>
      </c>
      <c r="AY151" s="18" t="s">
        <v>174</v>
      </c>
      <c r="BE151" s="112">
        <f t="shared" si="19"/>
        <v>0</v>
      </c>
      <c r="BF151" s="112">
        <f t="shared" si="20"/>
        <v>0</v>
      </c>
      <c r="BG151" s="112">
        <f t="shared" si="21"/>
        <v>0</v>
      </c>
      <c r="BH151" s="112">
        <f t="shared" si="22"/>
        <v>0</v>
      </c>
      <c r="BI151" s="112">
        <f t="shared" si="23"/>
        <v>0</v>
      </c>
      <c r="BJ151" s="18" t="s">
        <v>87</v>
      </c>
      <c r="BK151" s="112">
        <f t="shared" si="24"/>
        <v>0</v>
      </c>
      <c r="BL151" s="18" t="s">
        <v>179</v>
      </c>
      <c r="BM151" s="18" t="s">
        <v>325</v>
      </c>
    </row>
    <row r="152" spans="2:65" s="1" customFormat="1" ht="31.5" customHeight="1">
      <c r="B152" s="136"/>
      <c r="C152" s="165" t="s">
        <v>685</v>
      </c>
      <c r="D152" s="165" t="s">
        <v>175</v>
      </c>
      <c r="E152" s="166" t="s">
        <v>857</v>
      </c>
      <c r="F152" s="239" t="s">
        <v>858</v>
      </c>
      <c r="G152" s="239"/>
      <c r="H152" s="239"/>
      <c r="I152" s="239"/>
      <c r="J152" s="167" t="s">
        <v>198</v>
      </c>
      <c r="K152" s="168">
        <v>20</v>
      </c>
      <c r="L152" s="240">
        <v>0</v>
      </c>
      <c r="M152" s="240"/>
      <c r="N152" s="241">
        <f t="shared" si="15"/>
        <v>0</v>
      </c>
      <c r="O152" s="241"/>
      <c r="P152" s="241"/>
      <c r="Q152" s="241"/>
      <c r="R152" s="139"/>
      <c r="T152" s="169" t="s">
        <v>5</v>
      </c>
      <c r="U152" s="43" t="s">
        <v>42</v>
      </c>
      <c r="V152" s="35"/>
      <c r="W152" s="170">
        <f t="shared" si="16"/>
        <v>0</v>
      </c>
      <c r="X152" s="170">
        <v>0</v>
      </c>
      <c r="Y152" s="170">
        <f t="shared" si="17"/>
        <v>0</v>
      </c>
      <c r="Z152" s="170">
        <v>0</v>
      </c>
      <c r="AA152" s="171">
        <f t="shared" si="18"/>
        <v>0</v>
      </c>
      <c r="AR152" s="18" t="s">
        <v>179</v>
      </c>
      <c r="AT152" s="18" t="s">
        <v>175</v>
      </c>
      <c r="AU152" s="18" t="s">
        <v>87</v>
      </c>
      <c r="AY152" s="18" t="s">
        <v>174</v>
      </c>
      <c r="BE152" s="112">
        <f t="shared" si="19"/>
        <v>0</v>
      </c>
      <c r="BF152" s="112">
        <f t="shared" si="20"/>
        <v>0</v>
      </c>
      <c r="BG152" s="112">
        <f t="shared" si="21"/>
        <v>0</v>
      </c>
      <c r="BH152" s="112">
        <f t="shared" si="22"/>
        <v>0</v>
      </c>
      <c r="BI152" s="112">
        <f t="shared" si="23"/>
        <v>0</v>
      </c>
      <c r="BJ152" s="18" t="s">
        <v>87</v>
      </c>
      <c r="BK152" s="112">
        <f t="shared" si="24"/>
        <v>0</v>
      </c>
      <c r="BL152" s="18" t="s">
        <v>179</v>
      </c>
      <c r="BM152" s="18" t="s">
        <v>334</v>
      </c>
    </row>
    <row r="153" spans="2:65" s="1" customFormat="1" ht="31.5" customHeight="1">
      <c r="B153" s="136"/>
      <c r="C153" s="165" t="s">
        <v>309</v>
      </c>
      <c r="D153" s="165" t="s">
        <v>175</v>
      </c>
      <c r="E153" s="166" t="s">
        <v>310</v>
      </c>
      <c r="F153" s="239" t="s">
        <v>311</v>
      </c>
      <c r="G153" s="239"/>
      <c r="H153" s="239"/>
      <c r="I153" s="239"/>
      <c r="J153" s="167" t="s">
        <v>312</v>
      </c>
      <c r="K153" s="177">
        <v>0</v>
      </c>
      <c r="L153" s="240">
        <v>0</v>
      </c>
      <c r="M153" s="240"/>
      <c r="N153" s="241">
        <f t="shared" si="15"/>
        <v>0</v>
      </c>
      <c r="O153" s="241"/>
      <c r="P153" s="241"/>
      <c r="Q153" s="241"/>
      <c r="R153" s="139"/>
      <c r="T153" s="169" t="s">
        <v>5</v>
      </c>
      <c r="U153" s="43" t="s">
        <v>42</v>
      </c>
      <c r="V153" s="35"/>
      <c r="W153" s="170">
        <f t="shared" si="16"/>
        <v>0</v>
      </c>
      <c r="X153" s="170">
        <v>0</v>
      </c>
      <c r="Y153" s="170">
        <f t="shared" si="17"/>
        <v>0</v>
      </c>
      <c r="Z153" s="170">
        <v>0</v>
      </c>
      <c r="AA153" s="171">
        <f t="shared" si="18"/>
        <v>0</v>
      </c>
      <c r="AR153" s="18" t="s">
        <v>179</v>
      </c>
      <c r="AT153" s="18" t="s">
        <v>175</v>
      </c>
      <c r="AU153" s="18" t="s">
        <v>87</v>
      </c>
      <c r="AY153" s="18" t="s">
        <v>174</v>
      </c>
      <c r="BE153" s="112">
        <f t="shared" si="19"/>
        <v>0</v>
      </c>
      <c r="BF153" s="112">
        <f t="shared" si="20"/>
        <v>0</v>
      </c>
      <c r="BG153" s="112">
        <f t="shared" si="21"/>
        <v>0</v>
      </c>
      <c r="BH153" s="112">
        <f t="shared" si="22"/>
        <v>0</v>
      </c>
      <c r="BI153" s="112">
        <f t="shared" si="23"/>
        <v>0</v>
      </c>
      <c r="BJ153" s="18" t="s">
        <v>87</v>
      </c>
      <c r="BK153" s="112">
        <f t="shared" si="24"/>
        <v>0</v>
      </c>
      <c r="BL153" s="18" t="s">
        <v>179</v>
      </c>
      <c r="BM153" s="18" t="s">
        <v>313</v>
      </c>
    </row>
    <row r="154" spans="2:65" s="10" customFormat="1" ht="29.85" customHeight="1">
      <c r="B154" s="154"/>
      <c r="C154" s="155"/>
      <c r="D154" s="164" t="s">
        <v>292</v>
      </c>
      <c r="E154" s="164"/>
      <c r="F154" s="164"/>
      <c r="G154" s="164"/>
      <c r="H154" s="164"/>
      <c r="I154" s="164"/>
      <c r="J154" s="164"/>
      <c r="K154" s="164"/>
      <c r="L154" s="164"/>
      <c r="M154" s="164"/>
      <c r="N154" s="228">
        <f>BK154</f>
        <v>0</v>
      </c>
      <c r="O154" s="229"/>
      <c r="P154" s="229"/>
      <c r="Q154" s="229"/>
      <c r="R154" s="157"/>
      <c r="T154" s="158"/>
      <c r="U154" s="155"/>
      <c r="V154" s="155"/>
      <c r="W154" s="159">
        <f>SUM(W155:W174)</f>
        <v>0</v>
      </c>
      <c r="X154" s="155"/>
      <c r="Y154" s="159">
        <f>SUM(Y155:Y174)</f>
        <v>0</v>
      </c>
      <c r="Z154" s="155"/>
      <c r="AA154" s="160">
        <f>SUM(AA155:AA174)</f>
        <v>0</v>
      </c>
      <c r="AR154" s="161" t="s">
        <v>82</v>
      </c>
      <c r="AT154" s="162" t="s">
        <v>74</v>
      </c>
      <c r="AU154" s="162" t="s">
        <v>82</v>
      </c>
      <c r="AY154" s="161" t="s">
        <v>174</v>
      </c>
      <c r="BK154" s="163">
        <f>SUM(BK155:BK174)</f>
        <v>0</v>
      </c>
    </row>
    <row r="155" spans="2:65" s="1" customFormat="1" ht="22.5" customHeight="1">
      <c r="B155" s="136"/>
      <c r="C155" s="165" t="s">
        <v>522</v>
      </c>
      <c r="D155" s="165" t="s">
        <v>175</v>
      </c>
      <c r="E155" s="166" t="s">
        <v>859</v>
      </c>
      <c r="F155" s="239" t="s">
        <v>860</v>
      </c>
      <c r="G155" s="239"/>
      <c r="H155" s="239"/>
      <c r="I155" s="239"/>
      <c r="J155" s="167" t="s">
        <v>281</v>
      </c>
      <c r="K155" s="168">
        <v>9</v>
      </c>
      <c r="L155" s="240">
        <v>0</v>
      </c>
      <c r="M155" s="240"/>
      <c r="N155" s="241">
        <f t="shared" ref="N155:N174" si="25">ROUND(L155*K155,2)</f>
        <v>0</v>
      </c>
      <c r="O155" s="241"/>
      <c r="P155" s="241"/>
      <c r="Q155" s="241"/>
      <c r="R155" s="139"/>
      <c r="T155" s="169" t="s">
        <v>5</v>
      </c>
      <c r="U155" s="43" t="s">
        <v>42</v>
      </c>
      <c r="V155" s="35"/>
      <c r="W155" s="170">
        <f t="shared" ref="W155:W174" si="26">V155*K155</f>
        <v>0</v>
      </c>
      <c r="X155" s="170">
        <v>0</v>
      </c>
      <c r="Y155" s="170">
        <f t="shared" ref="Y155:Y174" si="27">X155*K155</f>
        <v>0</v>
      </c>
      <c r="Z155" s="170">
        <v>0</v>
      </c>
      <c r="AA155" s="171">
        <f t="shared" ref="AA155:AA174" si="28">Z155*K155</f>
        <v>0</v>
      </c>
      <c r="AR155" s="18" t="s">
        <v>179</v>
      </c>
      <c r="AT155" s="18" t="s">
        <v>175</v>
      </c>
      <c r="AU155" s="18" t="s">
        <v>87</v>
      </c>
      <c r="AY155" s="18" t="s">
        <v>174</v>
      </c>
      <c r="BE155" s="112">
        <f t="shared" ref="BE155:BE174" si="29">IF(U155="základná",N155,0)</f>
        <v>0</v>
      </c>
      <c r="BF155" s="112">
        <f t="shared" ref="BF155:BF174" si="30">IF(U155="znížená",N155,0)</f>
        <v>0</v>
      </c>
      <c r="BG155" s="112">
        <f t="shared" ref="BG155:BG174" si="31">IF(U155="zákl. prenesená",N155,0)</f>
        <v>0</v>
      </c>
      <c r="BH155" s="112">
        <f t="shared" ref="BH155:BH174" si="32">IF(U155="zníž. prenesená",N155,0)</f>
        <v>0</v>
      </c>
      <c r="BI155" s="112">
        <f t="shared" ref="BI155:BI174" si="33">IF(U155="nulová",N155,0)</f>
        <v>0</v>
      </c>
      <c r="BJ155" s="18" t="s">
        <v>87</v>
      </c>
      <c r="BK155" s="112">
        <f t="shared" ref="BK155:BK174" si="34">ROUND(L155*K155,2)</f>
        <v>0</v>
      </c>
      <c r="BL155" s="18" t="s">
        <v>179</v>
      </c>
      <c r="BM155" s="18" t="s">
        <v>346</v>
      </c>
    </row>
    <row r="156" spans="2:65" s="1" customFormat="1" ht="22.5" customHeight="1">
      <c r="B156" s="136"/>
      <c r="C156" s="172" t="s">
        <v>526</v>
      </c>
      <c r="D156" s="172" t="s">
        <v>278</v>
      </c>
      <c r="E156" s="173" t="s">
        <v>861</v>
      </c>
      <c r="F156" s="242" t="s">
        <v>862</v>
      </c>
      <c r="G156" s="242"/>
      <c r="H156" s="242"/>
      <c r="I156" s="242"/>
      <c r="J156" s="174" t="s">
        <v>281</v>
      </c>
      <c r="K156" s="175">
        <v>5</v>
      </c>
      <c r="L156" s="243">
        <v>0</v>
      </c>
      <c r="M156" s="243"/>
      <c r="N156" s="244">
        <f t="shared" si="25"/>
        <v>0</v>
      </c>
      <c r="O156" s="241"/>
      <c r="P156" s="241"/>
      <c r="Q156" s="241"/>
      <c r="R156" s="139"/>
      <c r="T156" s="169" t="s">
        <v>5</v>
      </c>
      <c r="U156" s="43" t="s">
        <v>42</v>
      </c>
      <c r="V156" s="35"/>
      <c r="W156" s="170">
        <f t="shared" si="26"/>
        <v>0</v>
      </c>
      <c r="X156" s="170">
        <v>0</v>
      </c>
      <c r="Y156" s="170">
        <f t="shared" si="27"/>
        <v>0</v>
      </c>
      <c r="Z156" s="170">
        <v>0</v>
      </c>
      <c r="AA156" s="171">
        <f t="shared" si="28"/>
        <v>0</v>
      </c>
      <c r="AR156" s="18" t="s">
        <v>204</v>
      </c>
      <c r="AT156" s="18" t="s">
        <v>278</v>
      </c>
      <c r="AU156" s="18" t="s">
        <v>87</v>
      </c>
      <c r="AY156" s="18" t="s">
        <v>174</v>
      </c>
      <c r="BE156" s="112">
        <f t="shared" si="29"/>
        <v>0</v>
      </c>
      <c r="BF156" s="112">
        <f t="shared" si="30"/>
        <v>0</v>
      </c>
      <c r="BG156" s="112">
        <f t="shared" si="31"/>
        <v>0</v>
      </c>
      <c r="BH156" s="112">
        <f t="shared" si="32"/>
        <v>0</v>
      </c>
      <c r="BI156" s="112">
        <f t="shared" si="33"/>
        <v>0</v>
      </c>
      <c r="BJ156" s="18" t="s">
        <v>87</v>
      </c>
      <c r="BK156" s="112">
        <f t="shared" si="34"/>
        <v>0</v>
      </c>
      <c r="BL156" s="18" t="s">
        <v>179</v>
      </c>
      <c r="BM156" s="18" t="s">
        <v>350</v>
      </c>
    </row>
    <row r="157" spans="2:65" s="1" customFormat="1" ht="22.5" customHeight="1">
      <c r="B157" s="136"/>
      <c r="C157" s="172" t="s">
        <v>298</v>
      </c>
      <c r="D157" s="172" t="s">
        <v>278</v>
      </c>
      <c r="E157" s="173" t="s">
        <v>863</v>
      </c>
      <c r="F157" s="242" t="s">
        <v>864</v>
      </c>
      <c r="G157" s="242"/>
      <c r="H157" s="242"/>
      <c r="I157" s="242"/>
      <c r="J157" s="174" t="s">
        <v>281</v>
      </c>
      <c r="K157" s="175">
        <v>4</v>
      </c>
      <c r="L157" s="243">
        <v>0</v>
      </c>
      <c r="M157" s="243"/>
      <c r="N157" s="244">
        <f t="shared" si="25"/>
        <v>0</v>
      </c>
      <c r="O157" s="241"/>
      <c r="P157" s="241"/>
      <c r="Q157" s="241"/>
      <c r="R157" s="139"/>
      <c r="T157" s="169" t="s">
        <v>5</v>
      </c>
      <c r="U157" s="43" t="s">
        <v>42</v>
      </c>
      <c r="V157" s="35"/>
      <c r="W157" s="170">
        <f t="shared" si="26"/>
        <v>0</v>
      </c>
      <c r="X157" s="170">
        <v>0</v>
      </c>
      <c r="Y157" s="170">
        <f t="shared" si="27"/>
        <v>0</v>
      </c>
      <c r="Z157" s="170">
        <v>0</v>
      </c>
      <c r="AA157" s="171">
        <f t="shared" si="28"/>
        <v>0</v>
      </c>
      <c r="AR157" s="18" t="s">
        <v>204</v>
      </c>
      <c r="AT157" s="18" t="s">
        <v>278</v>
      </c>
      <c r="AU157" s="18" t="s">
        <v>87</v>
      </c>
      <c r="AY157" s="18" t="s">
        <v>174</v>
      </c>
      <c r="BE157" s="112">
        <f t="shared" si="29"/>
        <v>0</v>
      </c>
      <c r="BF157" s="112">
        <f t="shared" si="30"/>
        <v>0</v>
      </c>
      <c r="BG157" s="112">
        <f t="shared" si="31"/>
        <v>0</v>
      </c>
      <c r="BH157" s="112">
        <f t="shared" si="32"/>
        <v>0</v>
      </c>
      <c r="BI157" s="112">
        <f t="shared" si="33"/>
        <v>0</v>
      </c>
      <c r="BJ157" s="18" t="s">
        <v>87</v>
      </c>
      <c r="BK157" s="112">
        <f t="shared" si="34"/>
        <v>0</v>
      </c>
      <c r="BL157" s="18" t="s">
        <v>179</v>
      </c>
      <c r="BM157" s="18" t="s">
        <v>358</v>
      </c>
    </row>
    <row r="158" spans="2:65" s="1" customFormat="1" ht="22.5" customHeight="1">
      <c r="B158" s="136"/>
      <c r="C158" s="165" t="s">
        <v>704</v>
      </c>
      <c r="D158" s="165" t="s">
        <v>175</v>
      </c>
      <c r="E158" s="166" t="s">
        <v>865</v>
      </c>
      <c r="F158" s="239" t="s">
        <v>866</v>
      </c>
      <c r="G158" s="239"/>
      <c r="H158" s="239"/>
      <c r="I158" s="239"/>
      <c r="J158" s="167" t="s">
        <v>281</v>
      </c>
      <c r="K158" s="168">
        <v>22</v>
      </c>
      <c r="L158" s="240">
        <v>0</v>
      </c>
      <c r="M158" s="240"/>
      <c r="N158" s="241">
        <f t="shared" si="25"/>
        <v>0</v>
      </c>
      <c r="O158" s="241"/>
      <c r="P158" s="241"/>
      <c r="Q158" s="241"/>
      <c r="R158" s="139"/>
      <c r="T158" s="169" t="s">
        <v>5</v>
      </c>
      <c r="U158" s="43" t="s">
        <v>42</v>
      </c>
      <c r="V158" s="35"/>
      <c r="W158" s="170">
        <f t="shared" si="26"/>
        <v>0</v>
      </c>
      <c r="X158" s="170">
        <v>0</v>
      </c>
      <c r="Y158" s="170">
        <f t="shared" si="27"/>
        <v>0</v>
      </c>
      <c r="Z158" s="170">
        <v>0</v>
      </c>
      <c r="AA158" s="171">
        <f t="shared" si="28"/>
        <v>0</v>
      </c>
      <c r="AR158" s="18" t="s">
        <v>179</v>
      </c>
      <c r="AT158" s="18" t="s">
        <v>175</v>
      </c>
      <c r="AU158" s="18" t="s">
        <v>87</v>
      </c>
      <c r="AY158" s="18" t="s">
        <v>174</v>
      </c>
      <c r="BE158" s="112">
        <f t="shared" si="29"/>
        <v>0</v>
      </c>
      <c r="BF158" s="112">
        <f t="shared" si="30"/>
        <v>0</v>
      </c>
      <c r="BG158" s="112">
        <f t="shared" si="31"/>
        <v>0</v>
      </c>
      <c r="BH158" s="112">
        <f t="shared" si="32"/>
        <v>0</v>
      </c>
      <c r="BI158" s="112">
        <f t="shared" si="33"/>
        <v>0</v>
      </c>
      <c r="BJ158" s="18" t="s">
        <v>87</v>
      </c>
      <c r="BK158" s="112">
        <f t="shared" si="34"/>
        <v>0</v>
      </c>
      <c r="BL158" s="18" t="s">
        <v>179</v>
      </c>
      <c r="BM158" s="18" t="s">
        <v>366</v>
      </c>
    </row>
    <row r="159" spans="2:65" s="1" customFormat="1" ht="31.5" customHeight="1">
      <c r="B159" s="136"/>
      <c r="C159" s="172" t="s">
        <v>708</v>
      </c>
      <c r="D159" s="172" t="s">
        <v>278</v>
      </c>
      <c r="E159" s="173" t="s">
        <v>867</v>
      </c>
      <c r="F159" s="242" t="s">
        <v>868</v>
      </c>
      <c r="G159" s="242"/>
      <c r="H159" s="242"/>
      <c r="I159" s="242"/>
      <c r="J159" s="174" t="s">
        <v>281</v>
      </c>
      <c r="K159" s="175">
        <v>22</v>
      </c>
      <c r="L159" s="243">
        <v>0</v>
      </c>
      <c r="M159" s="243"/>
      <c r="N159" s="244">
        <f t="shared" si="25"/>
        <v>0</v>
      </c>
      <c r="O159" s="241"/>
      <c r="P159" s="241"/>
      <c r="Q159" s="241"/>
      <c r="R159" s="139"/>
      <c r="T159" s="169" t="s">
        <v>5</v>
      </c>
      <c r="U159" s="43" t="s">
        <v>42</v>
      </c>
      <c r="V159" s="35"/>
      <c r="W159" s="170">
        <f t="shared" si="26"/>
        <v>0</v>
      </c>
      <c r="X159" s="170">
        <v>0</v>
      </c>
      <c r="Y159" s="170">
        <f t="shared" si="27"/>
        <v>0</v>
      </c>
      <c r="Z159" s="170">
        <v>0</v>
      </c>
      <c r="AA159" s="171">
        <f t="shared" si="28"/>
        <v>0</v>
      </c>
      <c r="AR159" s="18" t="s">
        <v>204</v>
      </c>
      <c r="AT159" s="18" t="s">
        <v>278</v>
      </c>
      <c r="AU159" s="18" t="s">
        <v>87</v>
      </c>
      <c r="AY159" s="18" t="s">
        <v>174</v>
      </c>
      <c r="BE159" s="112">
        <f t="shared" si="29"/>
        <v>0</v>
      </c>
      <c r="BF159" s="112">
        <f t="shared" si="30"/>
        <v>0</v>
      </c>
      <c r="BG159" s="112">
        <f t="shared" si="31"/>
        <v>0</v>
      </c>
      <c r="BH159" s="112">
        <f t="shared" si="32"/>
        <v>0</v>
      </c>
      <c r="BI159" s="112">
        <f t="shared" si="33"/>
        <v>0</v>
      </c>
      <c r="BJ159" s="18" t="s">
        <v>87</v>
      </c>
      <c r="BK159" s="112">
        <f t="shared" si="34"/>
        <v>0</v>
      </c>
      <c r="BL159" s="18" t="s">
        <v>179</v>
      </c>
      <c r="BM159" s="18" t="s">
        <v>374</v>
      </c>
    </row>
    <row r="160" spans="2:65" s="1" customFormat="1" ht="22.5" customHeight="1">
      <c r="B160" s="136"/>
      <c r="C160" s="165" t="s">
        <v>712</v>
      </c>
      <c r="D160" s="165" t="s">
        <v>175</v>
      </c>
      <c r="E160" s="166" t="s">
        <v>869</v>
      </c>
      <c r="F160" s="239" t="s">
        <v>870</v>
      </c>
      <c r="G160" s="239"/>
      <c r="H160" s="239"/>
      <c r="I160" s="239"/>
      <c r="J160" s="167" t="s">
        <v>281</v>
      </c>
      <c r="K160" s="168">
        <v>2</v>
      </c>
      <c r="L160" s="240">
        <v>0</v>
      </c>
      <c r="M160" s="240"/>
      <c r="N160" s="241">
        <f t="shared" si="25"/>
        <v>0</v>
      </c>
      <c r="O160" s="241"/>
      <c r="P160" s="241"/>
      <c r="Q160" s="241"/>
      <c r="R160" s="139"/>
      <c r="T160" s="169" t="s">
        <v>5</v>
      </c>
      <c r="U160" s="43" t="s">
        <v>42</v>
      </c>
      <c r="V160" s="35"/>
      <c r="W160" s="170">
        <f t="shared" si="26"/>
        <v>0</v>
      </c>
      <c r="X160" s="170">
        <v>0</v>
      </c>
      <c r="Y160" s="170">
        <f t="shared" si="27"/>
        <v>0</v>
      </c>
      <c r="Z160" s="170">
        <v>0</v>
      </c>
      <c r="AA160" s="171">
        <f t="shared" si="28"/>
        <v>0</v>
      </c>
      <c r="AR160" s="18" t="s">
        <v>179</v>
      </c>
      <c r="AT160" s="18" t="s">
        <v>175</v>
      </c>
      <c r="AU160" s="18" t="s">
        <v>87</v>
      </c>
      <c r="AY160" s="18" t="s">
        <v>174</v>
      </c>
      <c r="BE160" s="112">
        <f t="shared" si="29"/>
        <v>0</v>
      </c>
      <c r="BF160" s="112">
        <f t="shared" si="30"/>
        <v>0</v>
      </c>
      <c r="BG160" s="112">
        <f t="shared" si="31"/>
        <v>0</v>
      </c>
      <c r="BH160" s="112">
        <f t="shared" si="32"/>
        <v>0</v>
      </c>
      <c r="BI160" s="112">
        <f t="shared" si="33"/>
        <v>0</v>
      </c>
      <c r="BJ160" s="18" t="s">
        <v>87</v>
      </c>
      <c r="BK160" s="112">
        <f t="shared" si="34"/>
        <v>0</v>
      </c>
      <c r="BL160" s="18" t="s">
        <v>179</v>
      </c>
      <c r="BM160" s="18" t="s">
        <v>871</v>
      </c>
    </row>
    <row r="161" spans="2:65" s="1" customFormat="1" ht="22.5" customHeight="1">
      <c r="B161" s="136"/>
      <c r="C161" s="172" t="s">
        <v>716</v>
      </c>
      <c r="D161" s="172" t="s">
        <v>278</v>
      </c>
      <c r="E161" s="173" t="s">
        <v>872</v>
      </c>
      <c r="F161" s="242" t="s">
        <v>873</v>
      </c>
      <c r="G161" s="242"/>
      <c r="H161" s="242"/>
      <c r="I161" s="242"/>
      <c r="J161" s="174" t="s">
        <v>281</v>
      </c>
      <c r="K161" s="175">
        <v>2</v>
      </c>
      <c r="L161" s="243">
        <v>0</v>
      </c>
      <c r="M161" s="243"/>
      <c r="N161" s="244">
        <f t="shared" si="25"/>
        <v>0</v>
      </c>
      <c r="O161" s="241"/>
      <c r="P161" s="241"/>
      <c r="Q161" s="241"/>
      <c r="R161" s="139"/>
      <c r="T161" s="169" t="s">
        <v>5</v>
      </c>
      <c r="U161" s="43" t="s">
        <v>42</v>
      </c>
      <c r="V161" s="35"/>
      <c r="W161" s="170">
        <f t="shared" si="26"/>
        <v>0</v>
      </c>
      <c r="X161" s="170">
        <v>0</v>
      </c>
      <c r="Y161" s="170">
        <f t="shared" si="27"/>
        <v>0</v>
      </c>
      <c r="Z161" s="170">
        <v>0</v>
      </c>
      <c r="AA161" s="171">
        <f t="shared" si="28"/>
        <v>0</v>
      </c>
      <c r="AR161" s="18" t="s">
        <v>204</v>
      </c>
      <c r="AT161" s="18" t="s">
        <v>278</v>
      </c>
      <c r="AU161" s="18" t="s">
        <v>87</v>
      </c>
      <c r="AY161" s="18" t="s">
        <v>174</v>
      </c>
      <c r="BE161" s="112">
        <f t="shared" si="29"/>
        <v>0</v>
      </c>
      <c r="BF161" s="112">
        <f t="shared" si="30"/>
        <v>0</v>
      </c>
      <c r="BG161" s="112">
        <f t="shared" si="31"/>
        <v>0</v>
      </c>
      <c r="BH161" s="112">
        <f t="shared" si="32"/>
        <v>0</v>
      </c>
      <c r="BI161" s="112">
        <f t="shared" si="33"/>
        <v>0</v>
      </c>
      <c r="BJ161" s="18" t="s">
        <v>87</v>
      </c>
      <c r="BK161" s="112">
        <f t="shared" si="34"/>
        <v>0</v>
      </c>
      <c r="BL161" s="18" t="s">
        <v>179</v>
      </c>
      <c r="BM161" s="18" t="s">
        <v>874</v>
      </c>
    </row>
    <row r="162" spans="2:65" s="1" customFormat="1" ht="22.5" customHeight="1">
      <c r="B162" s="136"/>
      <c r="C162" s="165" t="s">
        <v>531</v>
      </c>
      <c r="D162" s="165" t="s">
        <v>175</v>
      </c>
      <c r="E162" s="166" t="s">
        <v>875</v>
      </c>
      <c r="F162" s="239" t="s">
        <v>876</v>
      </c>
      <c r="G162" s="239"/>
      <c r="H162" s="239"/>
      <c r="I162" s="239"/>
      <c r="J162" s="167" t="s">
        <v>281</v>
      </c>
      <c r="K162" s="168">
        <v>28</v>
      </c>
      <c r="L162" s="240">
        <v>0</v>
      </c>
      <c r="M162" s="240"/>
      <c r="N162" s="241">
        <f t="shared" si="25"/>
        <v>0</v>
      </c>
      <c r="O162" s="241"/>
      <c r="P162" s="241"/>
      <c r="Q162" s="241"/>
      <c r="R162" s="139"/>
      <c r="T162" s="169" t="s">
        <v>5</v>
      </c>
      <c r="U162" s="43" t="s">
        <v>42</v>
      </c>
      <c r="V162" s="35"/>
      <c r="W162" s="170">
        <f t="shared" si="26"/>
        <v>0</v>
      </c>
      <c r="X162" s="170">
        <v>0</v>
      </c>
      <c r="Y162" s="170">
        <f t="shared" si="27"/>
        <v>0</v>
      </c>
      <c r="Z162" s="170">
        <v>0</v>
      </c>
      <c r="AA162" s="171">
        <f t="shared" si="28"/>
        <v>0</v>
      </c>
      <c r="AR162" s="18" t="s">
        <v>179</v>
      </c>
      <c r="AT162" s="18" t="s">
        <v>175</v>
      </c>
      <c r="AU162" s="18" t="s">
        <v>87</v>
      </c>
      <c r="AY162" s="18" t="s">
        <v>174</v>
      </c>
      <c r="BE162" s="112">
        <f t="shared" si="29"/>
        <v>0</v>
      </c>
      <c r="BF162" s="112">
        <f t="shared" si="30"/>
        <v>0</v>
      </c>
      <c r="BG162" s="112">
        <f t="shared" si="31"/>
        <v>0</v>
      </c>
      <c r="BH162" s="112">
        <f t="shared" si="32"/>
        <v>0</v>
      </c>
      <c r="BI162" s="112">
        <f t="shared" si="33"/>
        <v>0</v>
      </c>
      <c r="BJ162" s="18" t="s">
        <v>87</v>
      </c>
      <c r="BK162" s="112">
        <f t="shared" si="34"/>
        <v>0</v>
      </c>
      <c r="BL162" s="18" t="s">
        <v>179</v>
      </c>
      <c r="BM162" s="18" t="s">
        <v>642</v>
      </c>
    </row>
    <row r="163" spans="2:65" s="1" customFormat="1" ht="31.5" customHeight="1">
      <c r="B163" s="136"/>
      <c r="C163" s="172" t="s">
        <v>304</v>
      </c>
      <c r="D163" s="172" t="s">
        <v>278</v>
      </c>
      <c r="E163" s="173" t="s">
        <v>877</v>
      </c>
      <c r="F163" s="242" t="s">
        <v>878</v>
      </c>
      <c r="G163" s="242"/>
      <c r="H163" s="242"/>
      <c r="I163" s="242"/>
      <c r="J163" s="174" t="s">
        <v>281</v>
      </c>
      <c r="K163" s="175">
        <v>14</v>
      </c>
      <c r="L163" s="243">
        <v>0</v>
      </c>
      <c r="M163" s="243"/>
      <c r="N163" s="244">
        <f t="shared" si="25"/>
        <v>0</v>
      </c>
      <c r="O163" s="241"/>
      <c r="P163" s="241"/>
      <c r="Q163" s="241"/>
      <c r="R163" s="139"/>
      <c r="T163" s="169" t="s">
        <v>5</v>
      </c>
      <c r="U163" s="43" t="s">
        <v>42</v>
      </c>
      <c r="V163" s="35"/>
      <c r="W163" s="170">
        <f t="shared" si="26"/>
        <v>0</v>
      </c>
      <c r="X163" s="170">
        <v>0</v>
      </c>
      <c r="Y163" s="170">
        <f t="shared" si="27"/>
        <v>0</v>
      </c>
      <c r="Z163" s="170">
        <v>0</v>
      </c>
      <c r="AA163" s="171">
        <f t="shared" si="28"/>
        <v>0</v>
      </c>
      <c r="AR163" s="18" t="s">
        <v>204</v>
      </c>
      <c r="AT163" s="18" t="s">
        <v>278</v>
      </c>
      <c r="AU163" s="18" t="s">
        <v>87</v>
      </c>
      <c r="AY163" s="18" t="s">
        <v>174</v>
      </c>
      <c r="BE163" s="112">
        <f t="shared" si="29"/>
        <v>0</v>
      </c>
      <c r="BF163" s="112">
        <f t="shared" si="30"/>
        <v>0</v>
      </c>
      <c r="BG163" s="112">
        <f t="shared" si="31"/>
        <v>0</v>
      </c>
      <c r="BH163" s="112">
        <f t="shared" si="32"/>
        <v>0</v>
      </c>
      <c r="BI163" s="112">
        <f t="shared" si="33"/>
        <v>0</v>
      </c>
      <c r="BJ163" s="18" t="s">
        <v>87</v>
      </c>
      <c r="BK163" s="112">
        <f t="shared" si="34"/>
        <v>0</v>
      </c>
      <c r="BL163" s="18" t="s">
        <v>179</v>
      </c>
      <c r="BM163" s="18" t="s">
        <v>879</v>
      </c>
    </row>
    <row r="164" spans="2:65" s="1" customFormat="1" ht="22.5" customHeight="1">
      <c r="B164" s="136"/>
      <c r="C164" s="172" t="s">
        <v>880</v>
      </c>
      <c r="D164" s="172" t="s">
        <v>278</v>
      </c>
      <c r="E164" s="173" t="s">
        <v>881</v>
      </c>
      <c r="F164" s="242" t="s">
        <v>882</v>
      </c>
      <c r="G164" s="242"/>
      <c r="H164" s="242"/>
      <c r="I164" s="242"/>
      <c r="J164" s="174" t="s">
        <v>281</v>
      </c>
      <c r="K164" s="175">
        <v>14</v>
      </c>
      <c r="L164" s="243">
        <v>0</v>
      </c>
      <c r="M164" s="243"/>
      <c r="N164" s="244">
        <f t="shared" si="25"/>
        <v>0</v>
      </c>
      <c r="O164" s="241"/>
      <c r="P164" s="241"/>
      <c r="Q164" s="241"/>
      <c r="R164" s="139"/>
      <c r="T164" s="169" t="s">
        <v>5</v>
      </c>
      <c r="U164" s="43" t="s">
        <v>42</v>
      </c>
      <c r="V164" s="35"/>
      <c r="W164" s="170">
        <f t="shared" si="26"/>
        <v>0</v>
      </c>
      <c r="X164" s="170">
        <v>0</v>
      </c>
      <c r="Y164" s="170">
        <f t="shared" si="27"/>
        <v>0</v>
      </c>
      <c r="Z164" s="170">
        <v>0</v>
      </c>
      <c r="AA164" s="171">
        <f t="shared" si="28"/>
        <v>0</v>
      </c>
      <c r="AR164" s="18" t="s">
        <v>204</v>
      </c>
      <c r="AT164" s="18" t="s">
        <v>278</v>
      </c>
      <c r="AU164" s="18" t="s">
        <v>87</v>
      </c>
      <c r="AY164" s="18" t="s">
        <v>174</v>
      </c>
      <c r="BE164" s="112">
        <f t="shared" si="29"/>
        <v>0</v>
      </c>
      <c r="BF164" s="112">
        <f t="shared" si="30"/>
        <v>0</v>
      </c>
      <c r="BG164" s="112">
        <f t="shared" si="31"/>
        <v>0</v>
      </c>
      <c r="BH164" s="112">
        <f t="shared" si="32"/>
        <v>0</v>
      </c>
      <c r="BI164" s="112">
        <f t="shared" si="33"/>
        <v>0</v>
      </c>
      <c r="BJ164" s="18" t="s">
        <v>87</v>
      </c>
      <c r="BK164" s="112">
        <f t="shared" si="34"/>
        <v>0</v>
      </c>
      <c r="BL164" s="18" t="s">
        <v>179</v>
      </c>
      <c r="BM164" s="18" t="s">
        <v>883</v>
      </c>
    </row>
    <row r="165" spans="2:65" s="1" customFormat="1" ht="22.5" customHeight="1">
      <c r="B165" s="136"/>
      <c r="C165" s="165" t="s">
        <v>848</v>
      </c>
      <c r="D165" s="165" t="s">
        <v>175</v>
      </c>
      <c r="E165" s="166" t="s">
        <v>884</v>
      </c>
      <c r="F165" s="239" t="s">
        <v>885</v>
      </c>
      <c r="G165" s="239"/>
      <c r="H165" s="239"/>
      <c r="I165" s="239"/>
      <c r="J165" s="167" t="s">
        <v>281</v>
      </c>
      <c r="K165" s="168">
        <v>4</v>
      </c>
      <c r="L165" s="240">
        <v>0</v>
      </c>
      <c r="M165" s="240"/>
      <c r="N165" s="241">
        <f t="shared" si="25"/>
        <v>0</v>
      </c>
      <c r="O165" s="241"/>
      <c r="P165" s="241"/>
      <c r="Q165" s="241"/>
      <c r="R165" s="139"/>
      <c r="T165" s="169" t="s">
        <v>5</v>
      </c>
      <c r="U165" s="43" t="s">
        <v>42</v>
      </c>
      <c r="V165" s="35"/>
      <c r="W165" s="170">
        <f t="shared" si="26"/>
        <v>0</v>
      </c>
      <c r="X165" s="170">
        <v>0</v>
      </c>
      <c r="Y165" s="170">
        <f t="shared" si="27"/>
        <v>0</v>
      </c>
      <c r="Z165" s="170">
        <v>0</v>
      </c>
      <c r="AA165" s="171">
        <f t="shared" si="28"/>
        <v>0</v>
      </c>
      <c r="AR165" s="18" t="s">
        <v>179</v>
      </c>
      <c r="AT165" s="18" t="s">
        <v>175</v>
      </c>
      <c r="AU165" s="18" t="s">
        <v>87</v>
      </c>
      <c r="AY165" s="18" t="s">
        <v>174</v>
      </c>
      <c r="BE165" s="112">
        <f t="shared" si="29"/>
        <v>0</v>
      </c>
      <c r="BF165" s="112">
        <f t="shared" si="30"/>
        <v>0</v>
      </c>
      <c r="BG165" s="112">
        <f t="shared" si="31"/>
        <v>0</v>
      </c>
      <c r="BH165" s="112">
        <f t="shared" si="32"/>
        <v>0</v>
      </c>
      <c r="BI165" s="112">
        <f t="shared" si="33"/>
        <v>0</v>
      </c>
      <c r="BJ165" s="18" t="s">
        <v>87</v>
      </c>
      <c r="BK165" s="112">
        <f t="shared" si="34"/>
        <v>0</v>
      </c>
      <c r="BL165" s="18" t="s">
        <v>179</v>
      </c>
      <c r="BM165" s="18" t="s">
        <v>653</v>
      </c>
    </row>
    <row r="166" spans="2:65" s="1" customFormat="1" ht="31.5" customHeight="1">
      <c r="B166" s="136"/>
      <c r="C166" s="172" t="s">
        <v>886</v>
      </c>
      <c r="D166" s="172" t="s">
        <v>278</v>
      </c>
      <c r="E166" s="173" t="s">
        <v>887</v>
      </c>
      <c r="F166" s="242" t="s">
        <v>888</v>
      </c>
      <c r="G166" s="242"/>
      <c r="H166" s="242"/>
      <c r="I166" s="242"/>
      <c r="J166" s="174" t="s">
        <v>281</v>
      </c>
      <c r="K166" s="175">
        <v>2</v>
      </c>
      <c r="L166" s="243">
        <v>0</v>
      </c>
      <c r="M166" s="243"/>
      <c r="N166" s="244">
        <f t="shared" si="25"/>
        <v>0</v>
      </c>
      <c r="O166" s="241"/>
      <c r="P166" s="241"/>
      <c r="Q166" s="241"/>
      <c r="R166" s="139"/>
      <c r="T166" s="169" t="s">
        <v>5</v>
      </c>
      <c r="U166" s="43" t="s">
        <v>42</v>
      </c>
      <c r="V166" s="35"/>
      <c r="W166" s="170">
        <f t="shared" si="26"/>
        <v>0</v>
      </c>
      <c r="X166" s="170">
        <v>0</v>
      </c>
      <c r="Y166" s="170">
        <f t="shared" si="27"/>
        <v>0</v>
      </c>
      <c r="Z166" s="170">
        <v>0</v>
      </c>
      <c r="AA166" s="171">
        <f t="shared" si="28"/>
        <v>0</v>
      </c>
      <c r="AR166" s="18" t="s">
        <v>204</v>
      </c>
      <c r="AT166" s="18" t="s">
        <v>278</v>
      </c>
      <c r="AU166" s="18" t="s">
        <v>87</v>
      </c>
      <c r="AY166" s="18" t="s">
        <v>174</v>
      </c>
      <c r="BE166" s="112">
        <f t="shared" si="29"/>
        <v>0</v>
      </c>
      <c r="BF166" s="112">
        <f t="shared" si="30"/>
        <v>0</v>
      </c>
      <c r="BG166" s="112">
        <f t="shared" si="31"/>
        <v>0</v>
      </c>
      <c r="BH166" s="112">
        <f t="shared" si="32"/>
        <v>0</v>
      </c>
      <c r="BI166" s="112">
        <f t="shared" si="33"/>
        <v>0</v>
      </c>
      <c r="BJ166" s="18" t="s">
        <v>87</v>
      </c>
      <c r="BK166" s="112">
        <f t="shared" si="34"/>
        <v>0</v>
      </c>
      <c r="BL166" s="18" t="s">
        <v>179</v>
      </c>
      <c r="BM166" s="18" t="s">
        <v>661</v>
      </c>
    </row>
    <row r="167" spans="2:65" s="1" customFormat="1" ht="22.5" customHeight="1">
      <c r="B167" s="136"/>
      <c r="C167" s="172" t="s">
        <v>353</v>
      </c>
      <c r="D167" s="172" t="s">
        <v>278</v>
      </c>
      <c r="E167" s="173" t="s">
        <v>889</v>
      </c>
      <c r="F167" s="242" t="s">
        <v>890</v>
      </c>
      <c r="G167" s="242"/>
      <c r="H167" s="242"/>
      <c r="I167" s="242"/>
      <c r="J167" s="174" t="s">
        <v>281</v>
      </c>
      <c r="K167" s="175">
        <v>1</v>
      </c>
      <c r="L167" s="243">
        <v>0</v>
      </c>
      <c r="M167" s="243"/>
      <c r="N167" s="244">
        <f t="shared" si="25"/>
        <v>0</v>
      </c>
      <c r="O167" s="241"/>
      <c r="P167" s="241"/>
      <c r="Q167" s="241"/>
      <c r="R167" s="139"/>
      <c r="T167" s="169" t="s">
        <v>5</v>
      </c>
      <c r="U167" s="43" t="s">
        <v>42</v>
      </c>
      <c r="V167" s="35"/>
      <c r="W167" s="170">
        <f t="shared" si="26"/>
        <v>0</v>
      </c>
      <c r="X167" s="170">
        <v>0</v>
      </c>
      <c r="Y167" s="170">
        <f t="shared" si="27"/>
        <v>0</v>
      </c>
      <c r="Z167" s="170">
        <v>0</v>
      </c>
      <c r="AA167" s="171">
        <f t="shared" si="28"/>
        <v>0</v>
      </c>
      <c r="AR167" s="18" t="s">
        <v>204</v>
      </c>
      <c r="AT167" s="18" t="s">
        <v>278</v>
      </c>
      <c r="AU167" s="18" t="s">
        <v>87</v>
      </c>
      <c r="AY167" s="18" t="s">
        <v>174</v>
      </c>
      <c r="BE167" s="112">
        <f t="shared" si="29"/>
        <v>0</v>
      </c>
      <c r="BF167" s="112">
        <f t="shared" si="30"/>
        <v>0</v>
      </c>
      <c r="BG167" s="112">
        <f t="shared" si="31"/>
        <v>0</v>
      </c>
      <c r="BH167" s="112">
        <f t="shared" si="32"/>
        <v>0</v>
      </c>
      <c r="BI167" s="112">
        <f t="shared" si="33"/>
        <v>0</v>
      </c>
      <c r="BJ167" s="18" t="s">
        <v>87</v>
      </c>
      <c r="BK167" s="112">
        <f t="shared" si="34"/>
        <v>0</v>
      </c>
      <c r="BL167" s="18" t="s">
        <v>179</v>
      </c>
      <c r="BM167" s="18" t="s">
        <v>667</v>
      </c>
    </row>
    <row r="168" spans="2:65" s="1" customFormat="1" ht="22.5" customHeight="1">
      <c r="B168" s="136"/>
      <c r="C168" s="172" t="s">
        <v>543</v>
      </c>
      <c r="D168" s="172" t="s">
        <v>278</v>
      </c>
      <c r="E168" s="173" t="s">
        <v>891</v>
      </c>
      <c r="F168" s="242" t="s">
        <v>892</v>
      </c>
      <c r="G168" s="242"/>
      <c r="H168" s="242"/>
      <c r="I168" s="242"/>
      <c r="J168" s="174" t="s">
        <v>281</v>
      </c>
      <c r="K168" s="175">
        <v>1</v>
      </c>
      <c r="L168" s="243">
        <v>0</v>
      </c>
      <c r="M168" s="243"/>
      <c r="N168" s="244">
        <f t="shared" si="25"/>
        <v>0</v>
      </c>
      <c r="O168" s="241"/>
      <c r="P168" s="241"/>
      <c r="Q168" s="241"/>
      <c r="R168" s="139"/>
      <c r="T168" s="169" t="s">
        <v>5</v>
      </c>
      <c r="U168" s="43" t="s">
        <v>42</v>
      </c>
      <c r="V168" s="35"/>
      <c r="W168" s="170">
        <f t="shared" si="26"/>
        <v>0</v>
      </c>
      <c r="X168" s="170">
        <v>0</v>
      </c>
      <c r="Y168" s="170">
        <f t="shared" si="27"/>
        <v>0</v>
      </c>
      <c r="Z168" s="170">
        <v>0</v>
      </c>
      <c r="AA168" s="171">
        <f t="shared" si="28"/>
        <v>0</v>
      </c>
      <c r="AR168" s="18" t="s">
        <v>204</v>
      </c>
      <c r="AT168" s="18" t="s">
        <v>278</v>
      </c>
      <c r="AU168" s="18" t="s">
        <v>87</v>
      </c>
      <c r="AY168" s="18" t="s">
        <v>174</v>
      </c>
      <c r="BE168" s="112">
        <f t="shared" si="29"/>
        <v>0</v>
      </c>
      <c r="BF168" s="112">
        <f t="shared" si="30"/>
        <v>0</v>
      </c>
      <c r="BG168" s="112">
        <f t="shared" si="31"/>
        <v>0</v>
      </c>
      <c r="BH168" s="112">
        <f t="shared" si="32"/>
        <v>0</v>
      </c>
      <c r="BI168" s="112">
        <f t="shared" si="33"/>
        <v>0</v>
      </c>
      <c r="BJ168" s="18" t="s">
        <v>87</v>
      </c>
      <c r="BK168" s="112">
        <f t="shared" si="34"/>
        <v>0</v>
      </c>
      <c r="BL168" s="18" t="s">
        <v>179</v>
      </c>
      <c r="BM168" s="18" t="s">
        <v>338</v>
      </c>
    </row>
    <row r="169" spans="2:65" s="1" customFormat="1" ht="22.5" customHeight="1">
      <c r="B169" s="136"/>
      <c r="C169" s="165" t="s">
        <v>547</v>
      </c>
      <c r="D169" s="165" t="s">
        <v>175</v>
      </c>
      <c r="E169" s="166" t="s">
        <v>893</v>
      </c>
      <c r="F169" s="239" t="s">
        <v>894</v>
      </c>
      <c r="G169" s="239"/>
      <c r="H169" s="239"/>
      <c r="I169" s="239"/>
      <c r="J169" s="167" t="s">
        <v>281</v>
      </c>
      <c r="K169" s="168">
        <v>6</v>
      </c>
      <c r="L169" s="240">
        <v>0</v>
      </c>
      <c r="M169" s="240"/>
      <c r="N169" s="241">
        <f t="shared" si="25"/>
        <v>0</v>
      </c>
      <c r="O169" s="241"/>
      <c r="P169" s="241"/>
      <c r="Q169" s="241"/>
      <c r="R169" s="139"/>
      <c r="T169" s="169" t="s">
        <v>5</v>
      </c>
      <c r="U169" s="43" t="s">
        <v>42</v>
      </c>
      <c r="V169" s="35"/>
      <c r="W169" s="170">
        <f t="shared" si="26"/>
        <v>0</v>
      </c>
      <c r="X169" s="170">
        <v>0</v>
      </c>
      <c r="Y169" s="170">
        <f t="shared" si="27"/>
        <v>0</v>
      </c>
      <c r="Z169" s="170">
        <v>0</v>
      </c>
      <c r="AA169" s="171">
        <f t="shared" si="28"/>
        <v>0</v>
      </c>
      <c r="AR169" s="18" t="s">
        <v>179</v>
      </c>
      <c r="AT169" s="18" t="s">
        <v>175</v>
      </c>
      <c r="AU169" s="18" t="s">
        <v>87</v>
      </c>
      <c r="AY169" s="18" t="s">
        <v>174</v>
      </c>
      <c r="BE169" s="112">
        <f t="shared" si="29"/>
        <v>0</v>
      </c>
      <c r="BF169" s="112">
        <f t="shared" si="30"/>
        <v>0</v>
      </c>
      <c r="BG169" s="112">
        <f t="shared" si="31"/>
        <v>0</v>
      </c>
      <c r="BH169" s="112">
        <f t="shared" si="32"/>
        <v>0</v>
      </c>
      <c r="BI169" s="112">
        <f t="shared" si="33"/>
        <v>0</v>
      </c>
      <c r="BJ169" s="18" t="s">
        <v>87</v>
      </c>
      <c r="BK169" s="112">
        <f t="shared" si="34"/>
        <v>0</v>
      </c>
      <c r="BL169" s="18" t="s">
        <v>179</v>
      </c>
      <c r="BM169" s="18" t="s">
        <v>681</v>
      </c>
    </row>
    <row r="170" spans="2:65" s="1" customFormat="1" ht="22.5" customHeight="1">
      <c r="B170" s="136"/>
      <c r="C170" s="172" t="s">
        <v>551</v>
      </c>
      <c r="D170" s="172" t="s">
        <v>278</v>
      </c>
      <c r="E170" s="173" t="s">
        <v>895</v>
      </c>
      <c r="F170" s="242" t="s">
        <v>896</v>
      </c>
      <c r="G170" s="242"/>
      <c r="H170" s="242"/>
      <c r="I170" s="242"/>
      <c r="J170" s="174" t="s">
        <v>281</v>
      </c>
      <c r="K170" s="175">
        <v>2</v>
      </c>
      <c r="L170" s="243">
        <v>0</v>
      </c>
      <c r="M170" s="243"/>
      <c r="N170" s="244">
        <f t="shared" si="25"/>
        <v>0</v>
      </c>
      <c r="O170" s="241"/>
      <c r="P170" s="241"/>
      <c r="Q170" s="241"/>
      <c r="R170" s="139"/>
      <c r="T170" s="169" t="s">
        <v>5</v>
      </c>
      <c r="U170" s="43" t="s">
        <v>42</v>
      </c>
      <c r="V170" s="35"/>
      <c r="W170" s="170">
        <f t="shared" si="26"/>
        <v>0</v>
      </c>
      <c r="X170" s="170">
        <v>0</v>
      </c>
      <c r="Y170" s="170">
        <f t="shared" si="27"/>
        <v>0</v>
      </c>
      <c r="Z170" s="170">
        <v>0</v>
      </c>
      <c r="AA170" s="171">
        <f t="shared" si="28"/>
        <v>0</v>
      </c>
      <c r="AR170" s="18" t="s">
        <v>204</v>
      </c>
      <c r="AT170" s="18" t="s">
        <v>278</v>
      </c>
      <c r="AU170" s="18" t="s">
        <v>87</v>
      </c>
      <c r="AY170" s="18" t="s">
        <v>174</v>
      </c>
      <c r="BE170" s="112">
        <f t="shared" si="29"/>
        <v>0</v>
      </c>
      <c r="BF170" s="112">
        <f t="shared" si="30"/>
        <v>0</v>
      </c>
      <c r="BG170" s="112">
        <f t="shared" si="31"/>
        <v>0</v>
      </c>
      <c r="BH170" s="112">
        <f t="shared" si="32"/>
        <v>0</v>
      </c>
      <c r="BI170" s="112">
        <f t="shared" si="33"/>
        <v>0</v>
      </c>
      <c r="BJ170" s="18" t="s">
        <v>87</v>
      </c>
      <c r="BK170" s="112">
        <f t="shared" si="34"/>
        <v>0</v>
      </c>
      <c r="BL170" s="18" t="s">
        <v>179</v>
      </c>
      <c r="BM170" s="18" t="s">
        <v>689</v>
      </c>
    </row>
    <row r="171" spans="2:65" s="1" customFormat="1" ht="31.5" customHeight="1">
      <c r="B171" s="136"/>
      <c r="C171" s="172" t="s">
        <v>317</v>
      </c>
      <c r="D171" s="172" t="s">
        <v>278</v>
      </c>
      <c r="E171" s="173" t="s">
        <v>897</v>
      </c>
      <c r="F171" s="242" t="s">
        <v>898</v>
      </c>
      <c r="G171" s="242"/>
      <c r="H171" s="242"/>
      <c r="I171" s="242"/>
      <c r="J171" s="174" t="s">
        <v>281</v>
      </c>
      <c r="K171" s="175">
        <v>2</v>
      </c>
      <c r="L171" s="243">
        <v>0</v>
      </c>
      <c r="M171" s="243"/>
      <c r="N171" s="244">
        <f t="shared" si="25"/>
        <v>0</v>
      </c>
      <c r="O171" s="241"/>
      <c r="P171" s="241"/>
      <c r="Q171" s="241"/>
      <c r="R171" s="139"/>
      <c r="T171" s="169" t="s">
        <v>5</v>
      </c>
      <c r="U171" s="43" t="s">
        <v>42</v>
      </c>
      <c r="V171" s="35"/>
      <c r="W171" s="170">
        <f t="shared" si="26"/>
        <v>0</v>
      </c>
      <c r="X171" s="170">
        <v>0</v>
      </c>
      <c r="Y171" s="170">
        <f t="shared" si="27"/>
        <v>0</v>
      </c>
      <c r="Z171" s="170">
        <v>0</v>
      </c>
      <c r="AA171" s="171">
        <f t="shared" si="28"/>
        <v>0</v>
      </c>
      <c r="AR171" s="18" t="s">
        <v>204</v>
      </c>
      <c r="AT171" s="18" t="s">
        <v>278</v>
      </c>
      <c r="AU171" s="18" t="s">
        <v>87</v>
      </c>
      <c r="AY171" s="18" t="s">
        <v>174</v>
      </c>
      <c r="BE171" s="112">
        <f t="shared" si="29"/>
        <v>0</v>
      </c>
      <c r="BF171" s="112">
        <f t="shared" si="30"/>
        <v>0</v>
      </c>
      <c r="BG171" s="112">
        <f t="shared" si="31"/>
        <v>0</v>
      </c>
      <c r="BH171" s="112">
        <f t="shared" si="32"/>
        <v>0</v>
      </c>
      <c r="BI171" s="112">
        <f t="shared" si="33"/>
        <v>0</v>
      </c>
      <c r="BJ171" s="18" t="s">
        <v>87</v>
      </c>
      <c r="BK171" s="112">
        <f t="shared" si="34"/>
        <v>0</v>
      </c>
      <c r="BL171" s="18" t="s">
        <v>179</v>
      </c>
      <c r="BM171" s="18" t="s">
        <v>698</v>
      </c>
    </row>
    <row r="172" spans="2:65" s="1" customFormat="1" ht="22.5" customHeight="1">
      <c r="B172" s="136"/>
      <c r="C172" s="172" t="s">
        <v>555</v>
      </c>
      <c r="D172" s="172" t="s">
        <v>278</v>
      </c>
      <c r="E172" s="173" t="s">
        <v>899</v>
      </c>
      <c r="F172" s="242" t="s">
        <v>900</v>
      </c>
      <c r="G172" s="242"/>
      <c r="H172" s="242"/>
      <c r="I172" s="242"/>
      <c r="J172" s="174" t="s">
        <v>281</v>
      </c>
      <c r="K172" s="175">
        <v>1</v>
      </c>
      <c r="L172" s="243">
        <v>0</v>
      </c>
      <c r="M172" s="243"/>
      <c r="N172" s="244">
        <f t="shared" si="25"/>
        <v>0</v>
      </c>
      <c r="O172" s="241"/>
      <c r="P172" s="241"/>
      <c r="Q172" s="241"/>
      <c r="R172" s="139"/>
      <c r="T172" s="169" t="s">
        <v>5</v>
      </c>
      <c r="U172" s="43" t="s">
        <v>42</v>
      </c>
      <c r="V172" s="35"/>
      <c r="W172" s="170">
        <f t="shared" si="26"/>
        <v>0</v>
      </c>
      <c r="X172" s="170">
        <v>0</v>
      </c>
      <c r="Y172" s="170">
        <f t="shared" si="27"/>
        <v>0</v>
      </c>
      <c r="Z172" s="170">
        <v>0</v>
      </c>
      <c r="AA172" s="171">
        <f t="shared" si="28"/>
        <v>0</v>
      </c>
      <c r="AR172" s="18" t="s">
        <v>204</v>
      </c>
      <c r="AT172" s="18" t="s">
        <v>278</v>
      </c>
      <c r="AU172" s="18" t="s">
        <v>87</v>
      </c>
      <c r="AY172" s="18" t="s">
        <v>174</v>
      </c>
      <c r="BE172" s="112">
        <f t="shared" si="29"/>
        <v>0</v>
      </c>
      <c r="BF172" s="112">
        <f t="shared" si="30"/>
        <v>0</v>
      </c>
      <c r="BG172" s="112">
        <f t="shared" si="31"/>
        <v>0</v>
      </c>
      <c r="BH172" s="112">
        <f t="shared" si="32"/>
        <v>0</v>
      </c>
      <c r="BI172" s="112">
        <f t="shared" si="33"/>
        <v>0</v>
      </c>
      <c r="BJ172" s="18" t="s">
        <v>87</v>
      </c>
      <c r="BK172" s="112">
        <f t="shared" si="34"/>
        <v>0</v>
      </c>
      <c r="BL172" s="18" t="s">
        <v>179</v>
      </c>
      <c r="BM172" s="18" t="s">
        <v>704</v>
      </c>
    </row>
    <row r="173" spans="2:65" s="1" customFormat="1" ht="22.5" customHeight="1">
      <c r="B173" s="136"/>
      <c r="C173" s="172" t="s">
        <v>557</v>
      </c>
      <c r="D173" s="172" t="s">
        <v>278</v>
      </c>
      <c r="E173" s="173" t="s">
        <v>901</v>
      </c>
      <c r="F173" s="242" t="s">
        <v>902</v>
      </c>
      <c r="G173" s="242"/>
      <c r="H173" s="242"/>
      <c r="I173" s="242"/>
      <c r="J173" s="174" t="s">
        <v>281</v>
      </c>
      <c r="K173" s="175">
        <v>1</v>
      </c>
      <c r="L173" s="243">
        <v>0</v>
      </c>
      <c r="M173" s="243"/>
      <c r="N173" s="244">
        <f t="shared" si="25"/>
        <v>0</v>
      </c>
      <c r="O173" s="241"/>
      <c r="P173" s="241"/>
      <c r="Q173" s="241"/>
      <c r="R173" s="139"/>
      <c r="T173" s="169" t="s">
        <v>5</v>
      </c>
      <c r="U173" s="43" t="s">
        <v>42</v>
      </c>
      <c r="V173" s="35"/>
      <c r="W173" s="170">
        <f t="shared" si="26"/>
        <v>0</v>
      </c>
      <c r="X173" s="170">
        <v>0</v>
      </c>
      <c r="Y173" s="170">
        <f t="shared" si="27"/>
        <v>0</v>
      </c>
      <c r="Z173" s="170">
        <v>0</v>
      </c>
      <c r="AA173" s="171">
        <f t="shared" si="28"/>
        <v>0</v>
      </c>
      <c r="AR173" s="18" t="s">
        <v>204</v>
      </c>
      <c r="AT173" s="18" t="s">
        <v>278</v>
      </c>
      <c r="AU173" s="18" t="s">
        <v>87</v>
      </c>
      <c r="AY173" s="18" t="s">
        <v>174</v>
      </c>
      <c r="BE173" s="112">
        <f t="shared" si="29"/>
        <v>0</v>
      </c>
      <c r="BF173" s="112">
        <f t="shared" si="30"/>
        <v>0</v>
      </c>
      <c r="BG173" s="112">
        <f t="shared" si="31"/>
        <v>0</v>
      </c>
      <c r="BH173" s="112">
        <f t="shared" si="32"/>
        <v>0</v>
      </c>
      <c r="BI173" s="112">
        <f t="shared" si="33"/>
        <v>0</v>
      </c>
      <c r="BJ173" s="18" t="s">
        <v>87</v>
      </c>
      <c r="BK173" s="112">
        <f t="shared" si="34"/>
        <v>0</v>
      </c>
      <c r="BL173" s="18" t="s">
        <v>179</v>
      </c>
      <c r="BM173" s="18" t="s">
        <v>712</v>
      </c>
    </row>
    <row r="174" spans="2:65" s="1" customFormat="1" ht="31.5" customHeight="1">
      <c r="B174" s="136"/>
      <c r="C174" s="165" t="s">
        <v>308</v>
      </c>
      <c r="D174" s="165" t="s">
        <v>175</v>
      </c>
      <c r="E174" s="166" t="s">
        <v>322</v>
      </c>
      <c r="F174" s="239" t="s">
        <v>323</v>
      </c>
      <c r="G174" s="239"/>
      <c r="H174" s="239"/>
      <c r="I174" s="239"/>
      <c r="J174" s="167" t="s">
        <v>312</v>
      </c>
      <c r="K174" s="177">
        <v>0</v>
      </c>
      <c r="L174" s="240">
        <v>0</v>
      </c>
      <c r="M174" s="240"/>
      <c r="N174" s="241">
        <f t="shared" si="25"/>
        <v>0</v>
      </c>
      <c r="O174" s="241"/>
      <c r="P174" s="241"/>
      <c r="Q174" s="241"/>
      <c r="R174" s="139"/>
      <c r="T174" s="169" t="s">
        <v>5</v>
      </c>
      <c r="U174" s="43" t="s">
        <v>42</v>
      </c>
      <c r="V174" s="35"/>
      <c r="W174" s="170">
        <f t="shared" si="26"/>
        <v>0</v>
      </c>
      <c r="X174" s="170">
        <v>0</v>
      </c>
      <c r="Y174" s="170">
        <f t="shared" si="27"/>
        <v>0</v>
      </c>
      <c r="Z174" s="170">
        <v>0</v>
      </c>
      <c r="AA174" s="171">
        <f t="shared" si="28"/>
        <v>0</v>
      </c>
      <c r="AR174" s="18" t="s">
        <v>179</v>
      </c>
      <c r="AT174" s="18" t="s">
        <v>175</v>
      </c>
      <c r="AU174" s="18" t="s">
        <v>87</v>
      </c>
      <c r="AY174" s="18" t="s">
        <v>174</v>
      </c>
      <c r="BE174" s="112">
        <f t="shared" si="29"/>
        <v>0</v>
      </c>
      <c r="BF174" s="112">
        <f t="shared" si="30"/>
        <v>0</v>
      </c>
      <c r="BG174" s="112">
        <f t="shared" si="31"/>
        <v>0</v>
      </c>
      <c r="BH174" s="112">
        <f t="shared" si="32"/>
        <v>0</v>
      </c>
      <c r="BI174" s="112">
        <f t="shared" si="33"/>
        <v>0</v>
      </c>
      <c r="BJ174" s="18" t="s">
        <v>87</v>
      </c>
      <c r="BK174" s="112">
        <f t="shared" si="34"/>
        <v>0</v>
      </c>
      <c r="BL174" s="18" t="s">
        <v>179</v>
      </c>
      <c r="BM174" s="18" t="s">
        <v>324</v>
      </c>
    </row>
    <row r="175" spans="2:65" s="10" customFormat="1" ht="29.85" customHeight="1">
      <c r="B175" s="154"/>
      <c r="C175" s="155"/>
      <c r="D175" s="164" t="s">
        <v>293</v>
      </c>
      <c r="E175" s="164"/>
      <c r="F175" s="164"/>
      <c r="G175" s="164"/>
      <c r="H175" s="164"/>
      <c r="I175" s="164"/>
      <c r="J175" s="164"/>
      <c r="K175" s="164"/>
      <c r="L175" s="164"/>
      <c r="M175" s="164"/>
      <c r="N175" s="228">
        <f>BK175</f>
        <v>0</v>
      </c>
      <c r="O175" s="229"/>
      <c r="P175" s="229"/>
      <c r="Q175" s="229"/>
      <c r="R175" s="157"/>
      <c r="T175" s="158"/>
      <c r="U175" s="155"/>
      <c r="V175" s="155"/>
      <c r="W175" s="159">
        <f>SUM(W176:W182)</f>
        <v>0</v>
      </c>
      <c r="X175" s="155"/>
      <c r="Y175" s="159">
        <f>SUM(Y176:Y182)</f>
        <v>0</v>
      </c>
      <c r="Z175" s="155"/>
      <c r="AA175" s="160">
        <f>SUM(AA176:AA182)</f>
        <v>0</v>
      </c>
      <c r="AR175" s="161" t="s">
        <v>82</v>
      </c>
      <c r="AT175" s="162" t="s">
        <v>74</v>
      </c>
      <c r="AU175" s="162" t="s">
        <v>82</v>
      </c>
      <c r="AY175" s="161" t="s">
        <v>174</v>
      </c>
      <c r="BK175" s="163">
        <f>SUM(BK176:BK182)</f>
        <v>0</v>
      </c>
    </row>
    <row r="176" spans="2:65" s="1" customFormat="1" ht="22.5" customHeight="1">
      <c r="B176" s="136"/>
      <c r="C176" s="165" t="s">
        <v>723</v>
      </c>
      <c r="D176" s="165" t="s">
        <v>175</v>
      </c>
      <c r="E176" s="166" t="s">
        <v>903</v>
      </c>
      <c r="F176" s="239" t="s">
        <v>904</v>
      </c>
      <c r="G176" s="239"/>
      <c r="H176" s="239"/>
      <c r="I176" s="239"/>
      <c r="J176" s="167" t="s">
        <v>178</v>
      </c>
      <c r="K176" s="168">
        <v>80</v>
      </c>
      <c r="L176" s="240">
        <v>0</v>
      </c>
      <c r="M176" s="240"/>
      <c r="N176" s="241">
        <f t="shared" ref="N176:N182" si="35">ROUND(L176*K176,2)</f>
        <v>0</v>
      </c>
      <c r="O176" s="241"/>
      <c r="P176" s="241"/>
      <c r="Q176" s="241"/>
      <c r="R176" s="139"/>
      <c r="T176" s="169" t="s">
        <v>5</v>
      </c>
      <c r="U176" s="43" t="s">
        <v>42</v>
      </c>
      <c r="V176" s="35"/>
      <c r="W176" s="170">
        <f t="shared" ref="W176:W182" si="36">V176*K176</f>
        <v>0</v>
      </c>
      <c r="X176" s="170">
        <v>0</v>
      </c>
      <c r="Y176" s="170">
        <f t="shared" ref="Y176:Y182" si="37">X176*K176</f>
        <v>0</v>
      </c>
      <c r="Z176" s="170">
        <v>0</v>
      </c>
      <c r="AA176" s="171">
        <f t="shared" ref="AA176:AA182" si="38">Z176*K176</f>
        <v>0</v>
      </c>
      <c r="AR176" s="18" t="s">
        <v>179</v>
      </c>
      <c r="AT176" s="18" t="s">
        <v>175</v>
      </c>
      <c r="AU176" s="18" t="s">
        <v>87</v>
      </c>
      <c r="AY176" s="18" t="s">
        <v>174</v>
      </c>
      <c r="BE176" s="112">
        <f t="shared" ref="BE176:BE182" si="39">IF(U176="základná",N176,0)</f>
        <v>0</v>
      </c>
      <c r="BF176" s="112">
        <f t="shared" ref="BF176:BF182" si="40">IF(U176="znížená",N176,0)</f>
        <v>0</v>
      </c>
      <c r="BG176" s="112">
        <f t="shared" ref="BG176:BG182" si="41">IF(U176="zákl. prenesená",N176,0)</f>
        <v>0</v>
      </c>
      <c r="BH176" s="112">
        <f t="shared" ref="BH176:BH182" si="42">IF(U176="zníž. prenesená",N176,0)</f>
        <v>0</v>
      </c>
      <c r="BI176" s="112">
        <f t="shared" ref="BI176:BI182" si="43">IF(U176="nulová",N176,0)</f>
        <v>0</v>
      </c>
      <c r="BJ176" s="18" t="s">
        <v>87</v>
      </c>
      <c r="BK176" s="112">
        <f t="shared" ref="BK176:BK182" si="44">ROUND(L176*K176,2)</f>
        <v>0</v>
      </c>
      <c r="BL176" s="18" t="s">
        <v>179</v>
      </c>
      <c r="BM176" s="18" t="s">
        <v>503</v>
      </c>
    </row>
    <row r="177" spans="2:65" s="1" customFormat="1" ht="22.5" customHeight="1">
      <c r="B177" s="136"/>
      <c r="C177" s="172" t="s">
        <v>321</v>
      </c>
      <c r="D177" s="172" t="s">
        <v>278</v>
      </c>
      <c r="E177" s="173" t="s">
        <v>905</v>
      </c>
      <c r="F177" s="242" t="s">
        <v>906</v>
      </c>
      <c r="G177" s="242"/>
      <c r="H177" s="242"/>
      <c r="I177" s="242"/>
      <c r="J177" s="174" t="s">
        <v>198</v>
      </c>
      <c r="K177" s="175">
        <v>105</v>
      </c>
      <c r="L177" s="243">
        <v>0</v>
      </c>
      <c r="M177" s="243"/>
      <c r="N177" s="244">
        <f t="shared" si="35"/>
        <v>0</v>
      </c>
      <c r="O177" s="241"/>
      <c r="P177" s="241"/>
      <c r="Q177" s="241"/>
      <c r="R177" s="139"/>
      <c r="T177" s="169" t="s">
        <v>5</v>
      </c>
      <c r="U177" s="43" t="s">
        <v>42</v>
      </c>
      <c r="V177" s="35"/>
      <c r="W177" s="170">
        <f t="shared" si="36"/>
        <v>0</v>
      </c>
      <c r="X177" s="170">
        <v>0</v>
      </c>
      <c r="Y177" s="170">
        <f t="shared" si="37"/>
        <v>0</v>
      </c>
      <c r="Z177" s="170">
        <v>0</v>
      </c>
      <c r="AA177" s="171">
        <f t="shared" si="38"/>
        <v>0</v>
      </c>
      <c r="AR177" s="18" t="s">
        <v>204</v>
      </c>
      <c r="AT177" s="18" t="s">
        <v>278</v>
      </c>
      <c r="AU177" s="18" t="s">
        <v>87</v>
      </c>
      <c r="AY177" s="18" t="s">
        <v>174</v>
      </c>
      <c r="BE177" s="112">
        <f t="shared" si="39"/>
        <v>0</v>
      </c>
      <c r="BF177" s="112">
        <f t="shared" si="40"/>
        <v>0</v>
      </c>
      <c r="BG177" s="112">
        <f t="shared" si="41"/>
        <v>0</v>
      </c>
      <c r="BH177" s="112">
        <f t="shared" si="42"/>
        <v>0</v>
      </c>
      <c r="BI177" s="112">
        <f t="shared" si="43"/>
        <v>0</v>
      </c>
      <c r="BJ177" s="18" t="s">
        <v>87</v>
      </c>
      <c r="BK177" s="112">
        <f t="shared" si="44"/>
        <v>0</v>
      </c>
      <c r="BL177" s="18" t="s">
        <v>179</v>
      </c>
      <c r="BM177" s="18" t="s">
        <v>578</v>
      </c>
    </row>
    <row r="178" spans="2:65" s="1" customFormat="1" ht="22.5" customHeight="1">
      <c r="B178" s="136"/>
      <c r="C178" s="165" t="s">
        <v>324</v>
      </c>
      <c r="D178" s="165" t="s">
        <v>175</v>
      </c>
      <c r="E178" s="166" t="s">
        <v>907</v>
      </c>
      <c r="F178" s="239" t="s">
        <v>908</v>
      </c>
      <c r="G178" s="239"/>
      <c r="H178" s="239"/>
      <c r="I178" s="239"/>
      <c r="J178" s="167" t="s">
        <v>281</v>
      </c>
      <c r="K178" s="168">
        <v>1</v>
      </c>
      <c r="L178" s="240">
        <v>0</v>
      </c>
      <c r="M178" s="240"/>
      <c r="N178" s="241">
        <f t="shared" si="35"/>
        <v>0</v>
      </c>
      <c r="O178" s="241"/>
      <c r="P178" s="241"/>
      <c r="Q178" s="241"/>
      <c r="R178" s="139"/>
      <c r="T178" s="169" t="s">
        <v>5</v>
      </c>
      <c r="U178" s="43" t="s">
        <v>42</v>
      </c>
      <c r="V178" s="35"/>
      <c r="W178" s="170">
        <f t="shared" si="36"/>
        <v>0</v>
      </c>
      <c r="X178" s="170">
        <v>0</v>
      </c>
      <c r="Y178" s="170">
        <f t="shared" si="37"/>
        <v>0</v>
      </c>
      <c r="Z178" s="170">
        <v>0</v>
      </c>
      <c r="AA178" s="171">
        <f t="shared" si="38"/>
        <v>0</v>
      </c>
      <c r="AR178" s="18" t="s">
        <v>179</v>
      </c>
      <c r="AT178" s="18" t="s">
        <v>175</v>
      </c>
      <c r="AU178" s="18" t="s">
        <v>87</v>
      </c>
      <c r="AY178" s="18" t="s">
        <v>174</v>
      </c>
      <c r="BE178" s="112">
        <f t="shared" si="39"/>
        <v>0</v>
      </c>
      <c r="BF178" s="112">
        <f t="shared" si="40"/>
        <v>0</v>
      </c>
      <c r="BG178" s="112">
        <f t="shared" si="41"/>
        <v>0</v>
      </c>
      <c r="BH178" s="112">
        <f t="shared" si="42"/>
        <v>0</v>
      </c>
      <c r="BI178" s="112">
        <f t="shared" si="43"/>
        <v>0</v>
      </c>
      <c r="BJ178" s="18" t="s">
        <v>87</v>
      </c>
      <c r="BK178" s="112">
        <f t="shared" si="44"/>
        <v>0</v>
      </c>
      <c r="BL178" s="18" t="s">
        <v>179</v>
      </c>
      <c r="BM178" s="18" t="s">
        <v>789</v>
      </c>
    </row>
    <row r="179" spans="2:65" s="1" customFormat="1" ht="22.5" customHeight="1">
      <c r="B179" s="136"/>
      <c r="C179" s="172" t="s">
        <v>737</v>
      </c>
      <c r="D179" s="172" t="s">
        <v>278</v>
      </c>
      <c r="E179" s="173" t="s">
        <v>909</v>
      </c>
      <c r="F179" s="242" t="s">
        <v>910</v>
      </c>
      <c r="G179" s="242"/>
      <c r="H179" s="242"/>
      <c r="I179" s="242"/>
      <c r="J179" s="174" t="s">
        <v>281</v>
      </c>
      <c r="K179" s="175">
        <v>1</v>
      </c>
      <c r="L179" s="243">
        <v>0</v>
      </c>
      <c r="M179" s="243"/>
      <c r="N179" s="244">
        <f t="shared" si="35"/>
        <v>0</v>
      </c>
      <c r="O179" s="241"/>
      <c r="P179" s="241"/>
      <c r="Q179" s="241"/>
      <c r="R179" s="139"/>
      <c r="T179" s="169" t="s">
        <v>5</v>
      </c>
      <c r="U179" s="43" t="s">
        <v>42</v>
      </c>
      <c r="V179" s="35"/>
      <c r="W179" s="170">
        <f t="shared" si="36"/>
        <v>0</v>
      </c>
      <c r="X179" s="170">
        <v>0</v>
      </c>
      <c r="Y179" s="170">
        <f t="shared" si="37"/>
        <v>0</v>
      </c>
      <c r="Z179" s="170">
        <v>0</v>
      </c>
      <c r="AA179" s="171">
        <f t="shared" si="38"/>
        <v>0</v>
      </c>
      <c r="AR179" s="18" t="s">
        <v>204</v>
      </c>
      <c r="AT179" s="18" t="s">
        <v>278</v>
      </c>
      <c r="AU179" s="18" t="s">
        <v>87</v>
      </c>
      <c r="AY179" s="18" t="s">
        <v>174</v>
      </c>
      <c r="BE179" s="112">
        <f t="shared" si="39"/>
        <v>0</v>
      </c>
      <c r="BF179" s="112">
        <f t="shared" si="40"/>
        <v>0</v>
      </c>
      <c r="BG179" s="112">
        <f t="shared" si="41"/>
        <v>0</v>
      </c>
      <c r="BH179" s="112">
        <f t="shared" si="42"/>
        <v>0</v>
      </c>
      <c r="BI179" s="112">
        <f t="shared" si="43"/>
        <v>0</v>
      </c>
      <c r="BJ179" s="18" t="s">
        <v>87</v>
      </c>
      <c r="BK179" s="112">
        <f t="shared" si="44"/>
        <v>0</v>
      </c>
      <c r="BL179" s="18" t="s">
        <v>179</v>
      </c>
      <c r="BM179" s="18" t="s">
        <v>626</v>
      </c>
    </row>
    <row r="180" spans="2:65" s="1" customFormat="1" ht="22.5" customHeight="1">
      <c r="B180" s="136"/>
      <c r="C180" s="165" t="s">
        <v>744</v>
      </c>
      <c r="D180" s="165" t="s">
        <v>175</v>
      </c>
      <c r="E180" s="166" t="s">
        <v>911</v>
      </c>
      <c r="F180" s="239" t="s">
        <v>912</v>
      </c>
      <c r="G180" s="239"/>
      <c r="H180" s="239"/>
      <c r="I180" s="239"/>
      <c r="J180" s="167" t="s">
        <v>281</v>
      </c>
      <c r="K180" s="168">
        <v>1</v>
      </c>
      <c r="L180" s="240">
        <v>0</v>
      </c>
      <c r="M180" s="240"/>
      <c r="N180" s="241">
        <f t="shared" si="35"/>
        <v>0</v>
      </c>
      <c r="O180" s="241"/>
      <c r="P180" s="241"/>
      <c r="Q180" s="241"/>
      <c r="R180" s="139"/>
      <c r="T180" s="169" t="s">
        <v>5</v>
      </c>
      <c r="U180" s="43" t="s">
        <v>42</v>
      </c>
      <c r="V180" s="35"/>
      <c r="W180" s="170">
        <f t="shared" si="36"/>
        <v>0</v>
      </c>
      <c r="X180" s="170">
        <v>0</v>
      </c>
      <c r="Y180" s="170">
        <f t="shared" si="37"/>
        <v>0</v>
      </c>
      <c r="Z180" s="170">
        <v>0</v>
      </c>
      <c r="AA180" s="171">
        <f t="shared" si="38"/>
        <v>0</v>
      </c>
      <c r="AR180" s="18" t="s">
        <v>179</v>
      </c>
      <c r="AT180" s="18" t="s">
        <v>175</v>
      </c>
      <c r="AU180" s="18" t="s">
        <v>87</v>
      </c>
      <c r="AY180" s="18" t="s">
        <v>174</v>
      </c>
      <c r="BE180" s="112">
        <f t="shared" si="39"/>
        <v>0</v>
      </c>
      <c r="BF180" s="112">
        <f t="shared" si="40"/>
        <v>0</v>
      </c>
      <c r="BG180" s="112">
        <f t="shared" si="41"/>
        <v>0</v>
      </c>
      <c r="BH180" s="112">
        <f t="shared" si="42"/>
        <v>0</v>
      </c>
      <c r="BI180" s="112">
        <f t="shared" si="43"/>
        <v>0</v>
      </c>
      <c r="BJ180" s="18" t="s">
        <v>87</v>
      </c>
      <c r="BK180" s="112">
        <f t="shared" si="44"/>
        <v>0</v>
      </c>
      <c r="BL180" s="18" t="s">
        <v>179</v>
      </c>
      <c r="BM180" s="18" t="s">
        <v>634</v>
      </c>
    </row>
    <row r="181" spans="2:65" s="1" customFormat="1" ht="22.5" customHeight="1">
      <c r="B181" s="136"/>
      <c r="C181" s="172" t="s">
        <v>913</v>
      </c>
      <c r="D181" s="172" t="s">
        <v>278</v>
      </c>
      <c r="E181" s="173" t="s">
        <v>914</v>
      </c>
      <c r="F181" s="242" t="s">
        <v>915</v>
      </c>
      <c r="G181" s="242"/>
      <c r="H181" s="242"/>
      <c r="I181" s="242"/>
      <c r="J181" s="174" t="s">
        <v>281</v>
      </c>
      <c r="K181" s="175">
        <v>1</v>
      </c>
      <c r="L181" s="243">
        <v>0</v>
      </c>
      <c r="M181" s="243"/>
      <c r="N181" s="244">
        <f t="shared" si="35"/>
        <v>0</v>
      </c>
      <c r="O181" s="241"/>
      <c r="P181" s="241"/>
      <c r="Q181" s="241"/>
      <c r="R181" s="139"/>
      <c r="T181" s="169" t="s">
        <v>5</v>
      </c>
      <c r="U181" s="43" t="s">
        <v>42</v>
      </c>
      <c r="V181" s="35"/>
      <c r="W181" s="170">
        <f t="shared" si="36"/>
        <v>0</v>
      </c>
      <c r="X181" s="170">
        <v>0</v>
      </c>
      <c r="Y181" s="170">
        <f t="shared" si="37"/>
        <v>0</v>
      </c>
      <c r="Z181" s="170">
        <v>0</v>
      </c>
      <c r="AA181" s="171">
        <f t="shared" si="38"/>
        <v>0</v>
      </c>
      <c r="AR181" s="18" t="s">
        <v>204</v>
      </c>
      <c r="AT181" s="18" t="s">
        <v>278</v>
      </c>
      <c r="AU181" s="18" t="s">
        <v>87</v>
      </c>
      <c r="AY181" s="18" t="s">
        <v>174</v>
      </c>
      <c r="BE181" s="112">
        <f t="shared" si="39"/>
        <v>0</v>
      </c>
      <c r="BF181" s="112">
        <f t="shared" si="40"/>
        <v>0</v>
      </c>
      <c r="BG181" s="112">
        <f t="shared" si="41"/>
        <v>0</v>
      </c>
      <c r="BH181" s="112">
        <f t="shared" si="42"/>
        <v>0</v>
      </c>
      <c r="BI181" s="112">
        <f t="shared" si="43"/>
        <v>0</v>
      </c>
      <c r="BJ181" s="18" t="s">
        <v>87</v>
      </c>
      <c r="BK181" s="112">
        <f t="shared" si="44"/>
        <v>0</v>
      </c>
      <c r="BL181" s="18" t="s">
        <v>179</v>
      </c>
      <c r="BM181" s="18" t="s">
        <v>780</v>
      </c>
    </row>
    <row r="182" spans="2:65" s="1" customFormat="1" ht="31.5" customHeight="1">
      <c r="B182" s="136"/>
      <c r="C182" s="165" t="s">
        <v>374</v>
      </c>
      <c r="D182" s="165" t="s">
        <v>175</v>
      </c>
      <c r="E182" s="166" t="s">
        <v>375</v>
      </c>
      <c r="F182" s="239" t="s">
        <v>376</v>
      </c>
      <c r="G182" s="239"/>
      <c r="H182" s="239"/>
      <c r="I182" s="239"/>
      <c r="J182" s="167" t="s">
        <v>312</v>
      </c>
      <c r="K182" s="177">
        <v>0</v>
      </c>
      <c r="L182" s="240">
        <v>0</v>
      </c>
      <c r="M182" s="240"/>
      <c r="N182" s="241">
        <f t="shared" si="35"/>
        <v>0</v>
      </c>
      <c r="O182" s="241"/>
      <c r="P182" s="241"/>
      <c r="Q182" s="241"/>
      <c r="R182" s="139"/>
      <c r="T182" s="169" t="s">
        <v>5</v>
      </c>
      <c r="U182" s="43" t="s">
        <v>42</v>
      </c>
      <c r="V182" s="35"/>
      <c r="W182" s="170">
        <f t="shared" si="36"/>
        <v>0</v>
      </c>
      <c r="X182" s="170">
        <v>0</v>
      </c>
      <c r="Y182" s="170">
        <f t="shared" si="37"/>
        <v>0</v>
      </c>
      <c r="Z182" s="170">
        <v>0</v>
      </c>
      <c r="AA182" s="171">
        <f t="shared" si="38"/>
        <v>0</v>
      </c>
      <c r="AR182" s="18" t="s">
        <v>179</v>
      </c>
      <c r="AT182" s="18" t="s">
        <v>175</v>
      </c>
      <c r="AU182" s="18" t="s">
        <v>87</v>
      </c>
      <c r="AY182" s="18" t="s">
        <v>174</v>
      </c>
      <c r="BE182" s="112">
        <f t="shared" si="39"/>
        <v>0</v>
      </c>
      <c r="BF182" s="112">
        <f t="shared" si="40"/>
        <v>0</v>
      </c>
      <c r="BG182" s="112">
        <f t="shared" si="41"/>
        <v>0</v>
      </c>
      <c r="BH182" s="112">
        <f t="shared" si="42"/>
        <v>0</v>
      </c>
      <c r="BI182" s="112">
        <f t="shared" si="43"/>
        <v>0</v>
      </c>
      <c r="BJ182" s="18" t="s">
        <v>87</v>
      </c>
      <c r="BK182" s="112">
        <f t="shared" si="44"/>
        <v>0</v>
      </c>
      <c r="BL182" s="18" t="s">
        <v>179</v>
      </c>
      <c r="BM182" s="18" t="s">
        <v>377</v>
      </c>
    </row>
    <row r="183" spans="2:65" s="10" customFormat="1" ht="29.85" customHeight="1">
      <c r="B183" s="154"/>
      <c r="C183" s="155"/>
      <c r="D183" s="164" t="s">
        <v>294</v>
      </c>
      <c r="E183" s="164"/>
      <c r="F183" s="164"/>
      <c r="G183" s="164"/>
      <c r="H183" s="164"/>
      <c r="I183" s="164"/>
      <c r="J183" s="164"/>
      <c r="K183" s="164"/>
      <c r="L183" s="164"/>
      <c r="M183" s="164"/>
      <c r="N183" s="228">
        <f>BK183</f>
        <v>0</v>
      </c>
      <c r="O183" s="229"/>
      <c r="P183" s="229"/>
      <c r="Q183" s="229"/>
      <c r="R183" s="157"/>
      <c r="T183" s="158"/>
      <c r="U183" s="155"/>
      <c r="V183" s="155"/>
      <c r="W183" s="159">
        <f>SUM(W184:W185)</f>
        <v>0</v>
      </c>
      <c r="X183" s="155"/>
      <c r="Y183" s="159">
        <f>SUM(Y184:Y185)</f>
        <v>0</v>
      </c>
      <c r="Z183" s="155"/>
      <c r="AA183" s="160">
        <f>SUM(AA184:AA185)</f>
        <v>0</v>
      </c>
      <c r="AR183" s="161" t="s">
        <v>82</v>
      </c>
      <c r="AT183" s="162" t="s">
        <v>74</v>
      </c>
      <c r="AU183" s="162" t="s">
        <v>82</v>
      </c>
      <c r="AY183" s="161" t="s">
        <v>174</v>
      </c>
      <c r="BK183" s="163">
        <f>SUM(BK184:BK185)</f>
        <v>0</v>
      </c>
    </row>
    <row r="184" spans="2:65" s="1" customFormat="1" ht="31.5" customHeight="1">
      <c r="B184" s="136"/>
      <c r="C184" s="165" t="s">
        <v>667</v>
      </c>
      <c r="D184" s="165" t="s">
        <v>175</v>
      </c>
      <c r="E184" s="166" t="s">
        <v>916</v>
      </c>
      <c r="F184" s="239" t="s">
        <v>917</v>
      </c>
      <c r="G184" s="239"/>
      <c r="H184" s="239"/>
      <c r="I184" s="239"/>
      <c r="J184" s="167" t="s">
        <v>198</v>
      </c>
      <c r="K184" s="168">
        <v>20</v>
      </c>
      <c r="L184" s="240">
        <v>0</v>
      </c>
      <c r="M184" s="240"/>
      <c r="N184" s="241">
        <f>ROUND(L184*K184,2)</f>
        <v>0</v>
      </c>
      <c r="O184" s="241"/>
      <c r="P184" s="241"/>
      <c r="Q184" s="241"/>
      <c r="R184" s="139"/>
      <c r="T184" s="169" t="s">
        <v>5</v>
      </c>
      <c r="U184" s="43" t="s">
        <v>42</v>
      </c>
      <c r="V184" s="35"/>
      <c r="W184" s="170">
        <f>V184*K184</f>
        <v>0</v>
      </c>
      <c r="X184" s="170">
        <v>0</v>
      </c>
      <c r="Y184" s="170">
        <f>X184*K184</f>
        <v>0</v>
      </c>
      <c r="Z184" s="170">
        <v>0</v>
      </c>
      <c r="AA184" s="171">
        <f>Z184*K184</f>
        <v>0</v>
      </c>
      <c r="AR184" s="18" t="s">
        <v>179</v>
      </c>
      <c r="AT184" s="18" t="s">
        <v>175</v>
      </c>
      <c r="AU184" s="18" t="s">
        <v>87</v>
      </c>
      <c r="AY184" s="18" t="s">
        <v>174</v>
      </c>
      <c r="BE184" s="112">
        <f>IF(U184="základná",N184,0)</f>
        <v>0</v>
      </c>
      <c r="BF184" s="112">
        <f>IF(U184="znížená",N184,0)</f>
        <v>0</v>
      </c>
      <c r="BG184" s="112">
        <f>IF(U184="zákl. prenesená",N184,0)</f>
        <v>0</v>
      </c>
      <c r="BH184" s="112">
        <f>IF(U184="zníž. prenesená",N184,0)</f>
        <v>0</v>
      </c>
      <c r="BI184" s="112">
        <f>IF(U184="nulová",N184,0)</f>
        <v>0</v>
      </c>
      <c r="BJ184" s="18" t="s">
        <v>87</v>
      </c>
      <c r="BK184" s="112">
        <f>ROUND(L184*K184,2)</f>
        <v>0</v>
      </c>
      <c r="BL184" s="18" t="s">
        <v>179</v>
      </c>
      <c r="BM184" s="18" t="s">
        <v>518</v>
      </c>
    </row>
    <row r="185" spans="2:65" s="1" customFormat="1" ht="31.5" customHeight="1">
      <c r="B185" s="136"/>
      <c r="C185" s="172" t="s">
        <v>671</v>
      </c>
      <c r="D185" s="172" t="s">
        <v>278</v>
      </c>
      <c r="E185" s="173" t="s">
        <v>918</v>
      </c>
      <c r="F185" s="242" t="s">
        <v>919</v>
      </c>
      <c r="G185" s="242"/>
      <c r="H185" s="242"/>
      <c r="I185" s="242"/>
      <c r="J185" s="174" t="s">
        <v>198</v>
      </c>
      <c r="K185" s="175">
        <v>20</v>
      </c>
      <c r="L185" s="243">
        <v>0</v>
      </c>
      <c r="M185" s="243"/>
      <c r="N185" s="244">
        <f>ROUND(L185*K185,2)</f>
        <v>0</v>
      </c>
      <c r="O185" s="241"/>
      <c r="P185" s="241"/>
      <c r="Q185" s="241"/>
      <c r="R185" s="139"/>
      <c r="T185" s="169" t="s">
        <v>5</v>
      </c>
      <c r="U185" s="43" t="s">
        <v>42</v>
      </c>
      <c r="V185" s="35"/>
      <c r="W185" s="170">
        <f>V185*K185</f>
        <v>0</v>
      </c>
      <c r="X185" s="170">
        <v>0</v>
      </c>
      <c r="Y185" s="170">
        <f>X185*K185</f>
        <v>0</v>
      </c>
      <c r="Z185" s="170">
        <v>0</v>
      </c>
      <c r="AA185" s="171">
        <f>Z185*K185</f>
        <v>0</v>
      </c>
      <c r="AR185" s="18" t="s">
        <v>204</v>
      </c>
      <c r="AT185" s="18" t="s">
        <v>278</v>
      </c>
      <c r="AU185" s="18" t="s">
        <v>87</v>
      </c>
      <c r="AY185" s="18" t="s">
        <v>174</v>
      </c>
      <c r="BE185" s="112">
        <f>IF(U185="základná",N185,0)</f>
        <v>0</v>
      </c>
      <c r="BF185" s="112">
        <f>IF(U185="znížená",N185,0)</f>
        <v>0</v>
      </c>
      <c r="BG185" s="112">
        <f>IF(U185="zákl. prenesená",N185,0)</f>
        <v>0</v>
      </c>
      <c r="BH185" s="112">
        <f>IF(U185="zníž. prenesená",N185,0)</f>
        <v>0</v>
      </c>
      <c r="BI185" s="112">
        <f>IF(U185="nulová",N185,0)</f>
        <v>0</v>
      </c>
      <c r="BJ185" s="18" t="s">
        <v>87</v>
      </c>
      <c r="BK185" s="112">
        <f>ROUND(L185*K185,2)</f>
        <v>0</v>
      </c>
      <c r="BL185" s="18" t="s">
        <v>179</v>
      </c>
      <c r="BM185" s="18" t="s">
        <v>648</v>
      </c>
    </row>
    <row r="186" spans="2:65" s="10" customFormat="1" ht="29.85" customHeight="1">
      <c r="B186" s="154"/>
      <c r="C186" s="155"/>
      <c r="D186" s="164" t="s">
        <v>806</v>
      </c>
      <c r="E186" s="164"/>
      <c r="F186" s="164"/>
      <c r="G186" s="164"/>
      <c r="H186" s="164"/>
      <c r="I186" s="164"/>
      <c r="J186" s="164"/>
      <c r="K186" s="164"/>
      <c r="L186" s="164"/>
      <c r="M186" s="164"/>
      <c r="N186" s="228">
        <f>BK186</f>
        <v>0</v>
      </c>
      <c r="O186" s="229"/>
      <c r="P186" s="229"/>
      <c r="Q186" s="229"/>
      <c r="R186" s="157"/>
      <c r="T186" s="158"/>
      <c r="U186" s="155"/>
      <c r="V186" s="155"/>
      <c r="W186" s="159">
        <f>SUM(W187:W192)</f>
        <v>0</v>
      </c>
      <c r="X186" s="155"/>
      <c r="Y186" s="159">
        <f>SUM(Y187:Y192)</f>
        <v>0</v>
      </c>
      <c r="Z186" s="155"/>
      <c r="AA186" s="160">
        <f>SUM(AA187:AA192)</f>
        <v>0</v>
      </c>
      <c r="AR186" s="161" t="s">
        <v>82</v>
      </c>
      <c r="AT186" s="162" t="s">
        <v>74</v>
      </c>
      <c r="AU186" s="162" t="s">
        <v>82</v>
      </c>
      <c r="AY186" s="161" t="s">
        <v>174</v>
      </c>
      <c r="BK186" s="163">
        <f>SUM(BK187:BK192)</f>
        <v>0</v>
      </c>
    </row>
    <row r="187" spans="2:65" s="1" customFormat="1" ht="31.5" customHeight="1">
      <c r="B187" s="136"/>
      <c r="C187" s="165" t="s">
        <v>365</v>
      </c>
      <c r="D187" s="165" t="s">
        <v>175</v>
      </c>
      <c r="E187" s="166" t="s">
        <v>920</v>
      </c>
      <c r="F187" s="239" t="s">
        <v>921</v>
      </c>
      <c r="G187" s="239"/>
      <c r="H187" s="239"/>
      <c r="I187" s="239"/>
      <c r="J187" s="167" t="s">
        <v>198</v>
      </c>
      <c r="K187" s="168">
        <v>30</v>
      </c>
      <c r="L187" s="240">
        <v>0</v>
      </c>
      <c r="M187" s="240"/>
      <c r="N187" s="241">
        <f t="shared" ref="N187:N192" si="45">ROUND(L187*K187,2)</f>
        <v>0</v>
      </c>
      <c r="O187" s="241"/>
      <c r="P187" s="241"/>
      <c r="Q187" s="241"/>
      <c r="R187" s="139"/>
      <c r="T187" s="169" t="s">
        <v>5</v>
      </c>
      <c r="U187" s="43" t="s">
        <v>42</v>
      </c>
      <c r="V187" s="35"/>
      <c r="W187" s="170">
        <f t="shared" ref="W187:W192" si="46">V187*K187</f>
        <v>0</v>
      </c>
      <c r="X187" s="170">
        <v>0</v>
      </c>
      <c r="Y187" s="170">
        <f t="shared" ref="Y187:Y192" si="47">X187*K187</f>
        <v>0</v>
      </c>
      <c r="Z187" s="170">
        <v>0</v>
      </c>
      <c r="AA187" s="171">
        <f t="shared" ref="AA187:AA192" si="48">Z187*K187</f>
        <v>0</v>
      </c>
      <c r="AR187" s="18" t="s">
        <v>179</v>
      </c>
      <c r="AT187" s="18" t="s">
        <v>175</v>
      </c>
      <c r="AU187" s="18" t="s">
        <v>87</v>
      </c>
      <c r="AY187" s="18" t="s">
        <v>174</v>
      </c>
      <c r="BE187" s="112">
        <f t="shared" ref="BE187:BE192" si="49">IF(U187="základná",N187,0)</f>
        <v>0</v>
      </c>
      <c r="BF187" s="112">
        <f t="shared" ref="BF187:BF192" si="50">IF(U187="znížená",N187,0)</f>
        <v>0</v>
      </c>
      <c r="BG187" s="112">
        <f t="shared" ref="BG187:BG192" si="51">IF(U187="zákl. prenesená",N187,0)</f>
        <v>0</v>
      </c>
      <c r="BH187" s="112">
        <f t="shared" ref="BH187:BH192" si="52">IF(U187="zníž. prenesená",N187,0)</f>
        <v>0</v>
      </c>
      <c r="BI187" s="112">
        <f t="shared" ref="BI187:BI192" si="53">IF(U187="nulová",N187,0)</f>
        <v>0</v>
      </c>
      <c r="BJ187" s="18" t="s">
        <v>87</v>
      </c>
      <c r="BK187" s="112">
        <f t="shared" ref="BK187:BK192" si="54">ROUND(L187*K187,2)</f>
        <v>0</v>
      </c>
      <c r="BL187" s="18" t="s">
        <v>179</v>
      </c>
      <c r="BM187" s="18" t="s">
        <v>751</v>
      </c>
    </row>
    <row r="188" spans="2:65" s="1" customFormat="1" ht="31.5" customHeight="1">
      <c r="B188" s="136"/>
      <c r="C188" s="165" t="s">
        <v>337</v>
      </c>
      <c r="D188" s="165" t="s">
        <v>175</v>
      </c>
      <c r="E188" s="166" t="s">
        <v>922</v>
      </c>
      <c r="F188" s="239" t="s">
        <v>923</v>
      </c>
      <c r="G188" s="239"/>
      <c r="H188" s="239"/>
      <c r="I188" s="239"/>
      <c r="J188" s="167" t="s">
        <v>198</v>
      </c>
      <c r="K188" s="168">
        <v>35</v>
      </c>
      <c r="L188" s="240">
        <v>0</v>
      </c>
      <c r="M188" s="240"/>
      <c r="N188" s="241">
        <f t="shared" si="45"/>
        <v>0</v>
      </c>
      <c r="O188" s="241"/>
      <c r="P188" s="241"/>
      <c r="Q188" s="241"/>
      <c r="R188" s="139"/>
      <c r="T188" s="169" t="s">
        <v>5</v>
      </c>
      <c r="U188" s="43" t="s">
        <v>42</v>
      </c>
      <c r="V188" s="35"/>
      <c r="W188" s="170">
        <f t="shared" si="46"/>
        <v>0</v>
      </c>
      <c r="X188" s="170">
        <v>0</v>
      </c>
      <c r="Y188" s="170">
        <f t="shared" si="47"/>
        <v>0</v>
      </c>
      <c r="Z188" s="170">
        <v>0</v>
      </c>
      <c r="AA188" s="171">
        <f t="shared" si="48"/>
        <v>0</v>
      </c>
      <c r="AR188" s="18" t="s">
        <v>179</v>
      </c>
      <c r="AT188" s="18" t="s">
        <v>175</v>
      </c>
      <c r="AU188" s="18" t="s">
        <v>87</v>
      </c>
      <c r="AY188" s="18" t="s">
        <v>174</v>
      </c>
      <c r="BE188" s="112">
        <f t="shared" si="49"/>
        <v>0</v>
      </c>
      <c r="BF188" s="112">
        <f t="shared" si="50"/>
        <v>0</v>
      </c>
      <c r="BG188" s="112">
        <f t="shared" si="51"/>
        <v>0</v>
      </c>
      <c r="BH188" s="112">
        <f t="shared" si="52"/>
        <v>0</v>
      </c>
      <c r="BI188" s="112">
        <f t="shared" si="53"/>
        <v>0</v>
      </c>
      <c r="BJ188" s="18" t="s">
        <v>87</v>
      </c>
      <c r="BK188" s="112">
        <f t="shared" si="54"/>
        <v>0</v>
      </c>
      <c r="BL188" s="18" t="s">
        <v>179</v>
      </c>
      <c r="BM188" s="18" t="s">
        <v>924</v>
      </c>
    </row>
    <row r="189" spans="2:65" s="1" customFormat="1" ht="31.5" customHeight="1">
      <c r="B189" s="136"/>
      <c r="C189" s="165" t="s">
        <v>800</v>
      </c>
      <c r="D189" s="165" t="s">
        <v>175</v>
      </c>
      <c r="E189" s="166" t="s">
        <v>925</v>
      </c>
      <c r="F189" s="239" t="s">
        <v>926</v>
      </c>
      <c r="G189" s="239"/>
      <c r="H189" s="239"/>
      <c r="I189" s="239"/>
      <c r="J189" s="167" t="s">
        <v>244</v>
      </c>
      <c r="K189" s="168">
        <v>1</v>
      </c>
      <c r="L189" s="240">
        <v>0</v>
      </c>
      <c r="M189" s="240"/>
      <c r="N189" s="241">
        <f t="shared" si="45"/>
        <v>0</v>
      </c>
      <c r="O189" s="241"/>
      <c r="P189" s="241"/>
      <c r="Q189" s="241"/>
      <c r="R189" s="139"/>
      <c r="T189" s="169" t="s">
        <v>5</v>
      </c>
      <c r="U189" s="43" t="s">
        <v>42</v>
      </c>
      <c r="V189" s="35"/>
      <c r="W189" s="170">
        <f t="shared" si="46"/>
        <v>0</v>
      </c>
      <c r="X189" s="170">
        <v>0</v>
      </c>
      <c r="Y189" s="170">
        <f t="shared" si="47"/>
        <v>0</v>
      </c>
      <c r="Z189" s="170">
        <v>0</v>
      </c>
      <c r="AA189" s="171">
        <f t="shared" si="48"/>
        <v>0</v>
      </c>
      <c r="AR189" s="18" t="s">
        <v>179</v>
      </c>
      <c r="AT189" s="18" t="s">
        <v>175</v>
      </c>
      <c r="AU189" s="18" t="s">
        <v>87</v>
      </c>
      <c r="AY189" s="18" t="s">
        <v>174</v>
      </c>
      <c r="BE189" s="112">
        <f t="shared" si="49"/>
        <v>0</v>
      </c>
      <c r="BF189" s="112">
        <f t="shared" si="50"/>
        <v>0</v>
      </c>
      <c r="BG189" s="112">
        <f t="shared" si="51"/>
        <v>0</v>
      </c>
      <c r="BH189" s="112">
        <f t="shared" si="52"/>
        <v>0</v>
      </c>
      <c r="BI189" s="112">
        <f t="shared" si="53"/>
        <v>0</v>
      </c>
      <c r="BJ189" s="18" t="s">
        <v>87</v>
      </c>
      <c r="BK189" s="112">
        <f t="shared" si="54"/>
        <v>0</v>
      </c>
      <c r="BL189" s="18" t="s">
        <v>179</v>
      </c>
      <c r="BM189" s="18" t="s">
        <v>927</v>
      </c>
    </row>
    <row r="190" spans="2:65" s="1" customFormat="1" ht="31.5" customHeight="1">
      <c r="B190" s="136"/>
      <c r="C190" s="165" t="s">
        <v>462</v>
      </c>
      <c r="D190" s="165" t="s">
        <v>175</v>
      </c>
      <c r="E190" s="166" t="s">
        <v>928</v>
      </c>
      <c r="F190" s="239" t="s">
        <v>929</v>
      </c>
      <c r="G190" s="239"/>
      <c r="H190" s="239"/>
      <c r="I190" s="239"/>
      <c r="J190" s="167" t="s">
        <v>281</v>
      </c>
      <c r="K190" s="168">
        <v>1</v>
      </c>
      <c r="L190" s="240">
        <v>0</v>
      </c>
      <c r="M190" s="240"/>
      <c r="N190" s="241">
        <f t="shared" si="45"/>
        <v>0</v>
      </c>
      <c r="O190" s="241"/>
      <c r="P190" s="241"/>
      <c r="Q190" s="241"/>
      <c r="R190" s="139"/>
      <c r="T190" s="169" t="s">
        <v>5</v>
      </c>
      <c r="U190" s="43" t="s">
        <v>42</v>
      </c>
      <c r="V190" s="35"/>
      <c r="W190" s="170">
        <f t="shared" si="46"/>
        <v>0</v>
      </c>
      <c r="X190" s="170">
        <v>0</v>
      </c>
      <c r="Y190" s="170">
        <f t="shared" si="47"/>
        <v>0</v>
      </c>
      <c r="Z190" s="170">
        <v>0</v>
      </c>
      <c r="AA190" s="171">
        <f t="shared" si="48"/>
        <v>0</v>
      </c>
      <c r="AR190" s="18" t="s">
        <v>179</v>
      </c>
      <c r="AT190" s="18" t="s">
        <v>175</v>
      </c>
      <c r="AU190" s="18" t="s">
        <v>87</v>
      </c>
      <c r="AY190" s="18" t="s">
        <v>174</v>
      </c>
      <c r="BE190" s="112">
        <f t="shared" si="49"/>
        <v>0</v>
      </c>
      <c r="BF190" s="112">
        <f t="shared" si="50"/>
        <v>0</v>
      </c>
      <c r="BG190" s="112">
        <f t="shared" si="51"/>
        <v>0</v>
      </c>
      <c r="BH190" s="112">
        <f t="shared" si="52"/>
        <v>0</v>
      </c>
      <c r="BI190" s="112">
        <f t="shared" si="53"/>
        <v>0</v>
      </c>
      <c r="BJ190" s="18" t="s">
        <v>87</v>
      </c>
      <c r="BK190" s="112">
        <f t="shared" si="54"/>
        <v>0</v>
      </c>
      <c r="BL190" s="18" t="s">
        <v>179</v>
      </c>
      <c r="BM190" s="18" t="s">
        <v>930</v>
      </c>
    </row>
    <row r="191" spans="2:65" s="1" customFormat="1" ht="31.5" customHeight="1">
      <c r="B191" s="136"/>
      <c r="C191" s="172" t="s">
        <v>369</v>
      </c>
      <c r="D191" s="172" t="s">
        <v>278</v>
      </c>
      <c r="E191" s="173" t="s">
        <v>931</v>
      </c>
      <c r="F191" s="242" t="s">
        <v>932</v>
      </c>
      <c r="G191" s="242"/>
      <c r="H191" s="242"/>
      <c r="I191" s="242"/>
      <c r="J191" s="174" t="s">
        <v>281</v>
      </c>
      <c r="K191" s="175">
        <v>1</v>
      </c>
      <c r="L191" s="243">
        <v>0</v>
      </c>
      <c r="M191" s="243"/>
      <c r="N191" s="244">
        <f t="shared" si="45"/>
        <v>0</v>
      </c>
      <c r="O191" s="241"/>
      <c r="P191" s="241"/>
      <c r="Q191" s="241"/>
      <c r="R191" s="139"/>
      <c r="T191" s="169" t="s">
        <v>5</v>
      </c>
      <c r="U191" s="43" t="s">
        <v>42</v>
      </c>
      <c r="V191" s="35"/>
      <c r="W191" s="170">
        <f t="shared" si="46"/>
        <v>0</v>
      </c>
      <c r="X191" s="170">
        <v>0</v>
      </c>
      <c r="Y191" s="170">
        <f t="shared" si="47"/>
        <v>0</v>
      </c>
      <c r="Z191" s="170">
        <v>0</v>
      </c>
      <c r="AA191" s="171">
        <f t="shared" si="48"/>
        <v>0</v>
      </c>
      <c r="AR191" s="18" t="s">
        <v>204</v>
      </c>
      <c r="AT191" s="18" t="s">
        <v>278</v>
      </c>
      <c r="AU191" s="18" t="s">
        <v>87</v>
      </c>
      <c r="AY191" s="18" t="s">
        <v>174</v>
      </c>
      <c r="BE191" s="112">
        <f t="shared" si="49"/>
        <v>0</v>
      </c>
      <c r="BF191" s="112">
        <f t="shared" si="50"/>
        <v>0</v>
      </c>
      <c r="BG191" s="112">
        <f t="shared" si="51"/>
        <v>0</v>
      </c>
      <c r="BH191" s="112">
        <f t="shared" si="52"/>
        <v>0</v>
      </c>
      <c r="BI191" s="112">
        <f t="shared" si="53"/>
        <v>0</v>
      </c>
      <c r="BJ191" s="18" t="s">
        <v>87</v>
      </c>
      <c r="BK191" s="112">
        <f t="shared" si="54"/>
        <v>0</v>
      </c>
      <c r="BL191" s="18" t="s">
        <v>179</v>
      </c>
      <c r="BM191" s="18" t="s">
        <v>933</v>
      </c>
    </row>
    <row r="192" spans="2:65" s="1" customFormat="1" ht="44.25" customHeight="1">
      <c r="B192" s="136"/>
      <c r="C192" s="165" t="s">
        <v>759</v>
      </c>
      <c r="D192" s="165" t="s">
        <v>175</v>
      </c>
      <c r="E192" s="166" t="s">
        <v>242</v>
      </c>
      <c r="F192" s="239" t="s">
        <v>934</v>
      </c>
      <c r="G192" s="239"/>
      <c r="H192" s="239"/>
      <c r="I192" s="239"/>
      <c r="J192" s="167" t="s">
        <v>244</v>
      </c>
      <c r="K192" s="168">
        <v>6</v>
      </c>
      <c r="L192" s="240">
        <v>0</v>
      </c>
      <c r="M192" s="240"/>
      <c r="N192" s="241">
        <f t="shared" si="45"/>
        <v>0</v>
      </c>
      <c r="O192" s="241"/>
      <c r="P192" s="241"/>
      <c r="Q192" s="241"/>
      <c r="R192" s="139"/>
      <c r="T192" s="169" t="s">
        <v>5</v>
      </c>
      <c r="U192" s="43" t="s">
        <v>42</v>
      </c>
      <c r="V192" s="35"/>
      <c r="W192" s="170">
        <f t="shared" si="46"/>
        <v>0</v>
      </c>
      <c r="X192" s="170">
        <v>0</v>
      </c>
      <c r="Y192" s="170">
        <f t="shared" si="47"/>
        <v>0</v>
      </c>
      <c r="Z192" s="170">
        <v>0</v>
      </c>
      <c r="AA192" s="171">
        <f t="shared" si="48"/>
        <v>0</v>
      </c>
      <c r="AR192" s="18" t="s">
        <v>179</v>
      </c>
      <c r="AT192" s="18" t="s">
        <v>175</v>
      </c>
      <c r="AU192" s="18" t="s">
        <v>87</v>
      </c>
      <c r="AY192" s="18" t="s">
        <v>174</v>
      </c>
      <c r="BE192" s="112">
        <f t="shared" si="49"/>
        <v>0</v>
      </c>
      <c r="BF192" s="112">
        <f t="shared" si="50"/>
        <v>0</v>
      </c>
      <c r="BG192" s="112">
        <f t="shared" si="51"/>
        <v>0</v>
      </c>
      <c r="BH192" s="112">
        <f t="shared" si="52"/>
        <v>0</v>
      </c>
      <c r="BI192" s="112">
        <f t="shared" si="53"/>
        <v>0</v>
      </c>
      <c r="BJ192" s="18" t="s">
        <v>87</v>
      </c>
      <c r="BK192" s="112">
        <f t="shared" si="54"/>
        <v>0</v>
      </c>
      <c r="BL192" s="18" t="s">
        <v>179</v>
      </c>
      <c r="BM192" s="18" t="s">
        <v>935</v>
      </c>
    </row>
    <row r="193" spans="2:65" s="10" customFormat="1" ht="29.85" customHeight="1">
      <c r="B193" s="154"/>
      <c r="C193" s="155"/>
      <c r="D193" s="164" t="s">
        <v>807</v>
      </c>
      <c r="E193" s="164"/>
      <c r="F193" s="164"/>
      <c r="G193" s="164"/>
      <c r="H193" s="164"/>
      <c r="I193" s="164"/>
      <c r="J193" s="164"/>
      <c r="K193" s="164"/>
      <c r="L193" s="164"/>
      <c r="M193" s="164"/>
      <c r="N193" s="228">
        <f>BK193</f>
        <v>0</v>
      </c>
      <c r="O193" s="229"/>
      <c r="P193" s="229"/>
      <c r="Q193" s="229"/>
      <c r="R193" s="157"/>
      <c r="T193" s="158"/>
      <c r="U193" s="155"/>
      <c r="V193" s="155"/>
      <c r="W193" s="159">
        <f>SUM(W194:W200)</f>
        <v>0</v>
      </c>
      <c r="X193" s="155"/>
      <c r="Y193" s="159">
        <f>SUM(Y194:Y200)</f>
        <v>0</v>
      </c>
      <c r="Z193" s="155"/>
      <c r="AA193" s="160">
        <f>SUM(AA194:AA200)</f>
        <v>0</v>
      </c>
      <c r="AR193" s="161" t="s">
        <v>87</v>
      </c>
      <c r="AT193" s="162" t="s">
        <v>74</v>
      </c>
      <c r="AU193" s="162" t="s">
        <v>82</v>
      </c>
      <c r="AY193" s="161" t="s">
        <v>174</v>
      </c>
      <c r="BK193" s="163">
        <f>SUM(BK194:BK200)</f>
        <v>0</v>
      </c>
    </row>
    <row r="194" spans="2:65" s="1" customFormat="1" ht="22.5" customHeight="1">
      <c r="B194" s="136"/>
      <c r="C194" s="165" t="s">
        <v>642</v>
      </c>
      <c r="D194" s="165" t="s">
        <v>175</v>
      </c>
      <c r="E194" s="166" t="s">
        <v>936</v>
      </c>
      <c r="F194" s="239" t="s">
        <v>937</v>
      </c>
      <c r="G194" s="239"/>
      <c r="H194" s="239"/>
      <c r="I194" s="239"/>
      <c r="J194" s="167" t="s">
        <v>281</v>
      </c>
      <c r="K194" s="168">
        <v>1</v>
      </c>
      <c r="L194" s="240">
        <v>0</v>
      </c>
      <c r="M194" s="240"/>
      <c r="N194" s="241">
        <f t="shared" ref="N194:N200" si="55">ROUND(L194*K194,2)</f>
        <v>0</v>
      </c>
      <c r="O194" s="241"/>
      <c r="P194" s="241"/>
      <c r="Q194" s="241"/>
      <c r="R194" s="139"/>
      <c r="T194" s="169" t="s">
        <v>5</v>
      </c>
      <c r="U194" s="43" t="s">
        <v>42</v>
      </c>
      <c r="V194" s="35"/>
      <c r="W194" s="170">
        <f t="shared" ref="W194:W200" si="56">V194*K194</f>
        <v>0</v>
      </c>
      <c r="X194" s="170">
        <v>0</v>
      </c>
      <c r="Y194" s="170">
        <f t="shared" ref="Y194:Y200" si="57">X194*K194</f>
        <v>0</v>
      </c>
      <c r="Z194" s="170">
        <v>0</v>
      </c>
      <c r="AA194" s="171">
        <f t="shared" ref="AA194:AA200" si="58">Z194*K194</f>
        <v>0</v>
      </c>
      <c r="AR194" s="18" t="s">
        <v>237</v>
      </c>
      <c r="AT194" s="18" t="s">
        <v>175</v>
      </c>
      <c r="AU194" s="18" t="s">
        <v>87</v>
      </c>
      <c r="AY194" s="18" t="s">
        <v>174</v>
      </c>
      <c r="BE194" s="112">
        <f t="shared" ref="BE194:BE200" si="59">IF(U194="základná",N194,0)</f>
        <v>0</v>
      </c>
      <c r="BF194" s="112">
        <f t="shared" ref="BF194:BF200" si="60">IF(U194="znížená",N194,0)</f>
        <v>0</v>
      </c>
      <c r="BG194" s="112">
        <f t="shared" ref="BG194:BG200" si="61">IF(U194="zákl. prenesená",N194,0)</f>
        <v>0</v>
      </c>
      <c r="BH194" s="112">
        <f t="shared" ref="BH194:BH200" si="62">IF(U194="zníž. prenesená",N194,0)</f>
        <v>0</v>
      </c>
      <c r="BI194" s="112">
        <f t="shared" ref="BI194:BI200" si="63">IF(U194="nulová",N194,0)</f>
        <v>0</v>
      </c>
      <c r="BJ194" s="18" t="s">
        <v>87</v>
      </c>
      <c r="BK194" s="112">
        <f t="shared" ref="BK194:BK200" si="64">ROUND(L194*K194,2)</f>
        <v>0</v>
      </c>
      <c r="BL194" s="18" t="s">
        <v>237</v>
      </c>
      <c r="BM194" s="18" t="s">
        <v>938</v>
      </c>
    </row>
    <row r="195" spans="2:65" s="1" customFormat="1" ht="31.5" customHeight="1">
      <c r="B195" s="136"/>
      <c r="C195" s="172" t="s">
        <v>646</v>
      </c>
      <c r="D195" s="172" t="s">
        <v>278</v>
      </c>
      <c r="E195" s="173" t="s">
        <v>939</v>
      </c>
      <c r="F195" s="242" t="s">
        <v>940</v>
      </c>
      <c r="G195" s="242"/>
      <c r="H195" s="242"/>
      <c r="I195" s="242"/>
      <c r="J195" s="174" t="s">
        <v>281</v>
      </c>
      <c r="K195" s="175">
        <v>1</v>
      </c>
      <c r="L195" s="243">
        <v>0</v>
      </c>
      <c r="M195" s="243"/>
      <c r="N195" s="244">
        <f t="shared" si="55"/>
        <v>0</v>
      </c>
      <c r="O195" s="241"/>
      <c r="P195" s="241"/>
      <c r="Q195" s="241"/>
      <c r="R195" s="139"/>
      <c r="T195" s="169" t="s">
        <v>5</v>
      </c>
      <c r="U195" s="43" t="s">
        <v>42</v>
      </c>
      <c r="V195" s="35"/>
      <c r="W195" s="170">
        <f t="shared" si="56"/>
        <v>0</v>
      </c>
      <c r="X195" s="170">
        <v>0</v>
      </c>
      <c r="Y195" s="170">
        <f t="shared" si="57"/>
        <v>0</v>
      </c>
      <c r="Z195" s="170">
        <v>0</v>
      </c>
      <c r="AA195" s="171">
        <f t="shared" si="58"/>
        <v>0</v>
      </c>
      <c r="AR195" s="18" t="s">
        <v>282</v>
      </c>
      <c r="AT195" s="18" t="s">
        <v>278</v>
      </c>
      <c r="AU195" s="18" t="s">
        <v>87</v>
      </c>
      <c r="AY195" s="18" t="s">
        <v>174</v>
      </c>
      <c r="BE195" s="112">
        <f t="shared" si="59"/>
        <v>0</v>
      </c>
      <c r="BF195" s="112">
        <f t="shared" si="60"/>
        <v>0</v>
      </c>
      <c r="BG195" s="112">
        <f t="shared" si="61"/>
        <v>0</v>
      </c>
      <c r="BH195" s="112">
        <f t="shared" si="62"/>
        <v>0</v>
      </c>
      <c r="BI195" s="112">
        <f t="shared" si="63"/>
        <v>0</v>
      </c>
      <c r="BJ195" s="18" t="s">
        <v>87</v>
      </c>
      <c r="BK195" s="112">
        <f t="shared" si="64"/>
        <v>0</v>
      </c>
      <c r="BL195" s="18" t="s">
        <v>237</v>
      </c>
      <c r="BM195" s="18" t="s">
        <v>941</v>
      </c>
    </row>
    <row r="196" spans="2:65" s="1" customFormat="1" ht="31.5" customHeight="1">
      <c r="B196" s="136"/>
      <c r="C196" s="165" t="s">
        <v>879</v>
      </c>
      <c r="D196" s="165" t="s">
        <v>175</v>
      </c>
      <c r="E196" s="166" t="s">
        <v>942</v>
      </c>
      <c r="F196" s="239" t="s">
        <v>943</v>
      </c>
      <c r="G196" s="239"/>
      <c r="H196" s="239"/>
      <c r="I196" s="239"/>
      <c r="J196" s="167" t="s">
        <v>281</v>
      </c>
      <c r="K196" s="168">
        <v>1</v>
      </c>
      <c r="L196" s="240">
        <v>0</v>
      </c>
      <c r="M196" s="240"/>
      <c r="N196" s="241">
        <f t="shared" si="55"/>
        <v>0</v>
      </c>
      <c r="O196" s="241"/>
      <c r="P196" s="241"/>
      <c r="Q196" s="241"/>
      <c r="R196" s="139"/>
      <c r="T196" s="169" t="s">
        <v>5</v>
      </c>
      <c r="U196" s="43" t="s">
        <v>42</v>
      </c>
      <c r="V196" s="35"/>
      <c r="W196" s="170">
        <f t="shared" si="56"/>
        <v>0</v>
      </c>
      <c r="X196" s="170">
        <v>0</v>
      </c>
      <c r="Y196" s="170">
        <f t="shared" si="57"/>
        <v>0</v>
      </c>
      <c r="Z196" s="170">
        <v>0</v>
      </c>
      <c r="AA196" s="171">
        <f t="shared" si="58"/>
        <v>0</v>
      </c>
      <c r="AR196" s="18" t="s">
        <v>237</v>
      </c>
      <c r="AT196" s="18" t="s">
        <v>175</v>
      </c>
      <c r="AU196" s="18" t="s">
        <v>87</v>
      </c>
      <c r="AY196" s="18" t="s">
        <v>174</v>
      </c>
      <c r="BE196" s="112">
        <f t="shared" si="59"/>
        <v>0</v>
      </c>
      <c r="BF196" s="112">
        <f t="shared" si="60"/>
        <v>0</v>
      </c>
      <c r="BG196" s="112">
        <f t="shared" si="61"/>
        <v>0</v>
      </c>
      <c r="BH196" s="112">
        <f t="shared" si="62"/>
        <v>0</v>
      </c>
      <c r="BI196" s="112">
        <f t="shared" si="63"/>
        <v>0</v>
      </c>
      <c r="BJ196" s="18" t="s">
        <v>87</v>
      </c>
      <c r="BK196" s="112">
        <f t="shared" si="64"/>
        <v>0</v>
      </c>
      <c r="BL196" s="18" t="s">
        <v>237</v>
      </c>
      <c r="BM196" s="18" t="s">
        <v>944</v>
      </c>
    </row>
    <row r="197" spans="2:65" s="1" customFormat="1" ht="22.5" customHeight="1">
      <c r="B197" s="136"/>
      <c r="C197" s="172" t="s">
        <v>945</v>
      </c>
      <c r="D197" s="172" t="s">
        <v>278</v>
      </c>
      <c r="E197" s="173" t="s">
        <v>946</v>
      </c>
      <c r="F197" s="242" t="s">
        <v>947</v>
      </c>
      <c r="G197" s="242"/>
      <c r="H197" s="242"/>
      <c r="I197" s="242"/>
      <c r="J197" s="174" t="s">
        <v>281</v>
      </c>
      <c r="K197" s="175">
        <v>1</v>
      </c>
      <c r="L197" s="243">
        <v>0</v>
      </c>
      <c r="M197" s="243"/>
      <c r="N197" s="244">
        <f t="shared" si="55"/>
        <v>0</v>
      </c>
      <c r="O197" s="241"/>
      <c r="P197" s="241"/>
      <c r="Q197" s="241"/>
      <c r="R197" s="139"/>
      <c r="T197" s="169" t="s">
        <v>5</v>
      </c>
      <c r="U197" s="43" t="s">
        <v>42</v>
      </c>
      <c r="V197" s="35"/>
      <c r="W197" s="170">
        <f t="shared" si="56"/>
        <v>0</v>
      </c>
      <c r="X197" s="170">
        <v>0</v>
      </c>
      <c r="Y197" s="170">
        <f t="shared" si="57"/>
        <v>0</v>
      </c>
      <c r="Z197" s="170">
        <v>0</v>
      </c>
      <c r="AA197" s="171">
        <f t="shared" si="58"/>
        <v>0</v>
      </c>
      <c r="AR197" s="18" t="s">
        <v>282</v>
      </c>
      <c r="AT197" s="18" t="s">
        <v>278</v>
      </c>
      <c r="AU197" s="18" t="s">
        <v>87</v>
      </c>
      <c r="AY197" s="18" t="s">
        <v>174</v>
      </c>
      <c r="BE197" s="112">
        <f t="shared" si="59"/>
        <v>0</v>
      </c>
      <c r="BF197" s="112">
        <f t="shared" si="60"/>
        <v>0</v>
      </c>
      <c r="BG197" s="112">
        <f t="shared" si="61"/>
        <v>0</v>
      </c>
      <c r="BH197" s="112">
        <f t="shared" si="62"/>
        <v>0</v>
      </c>
      <c r="BI197" s="112">
        <f t="shared" si="63"/>
        <v>0</v>
      </c>
      <c r="BJ197" s="18" t="s">
        <v>87</v>
      </c>
      <c r="BK197" s="112">
        <f t="shared" si="64"/>
        <v>0</v>
      </c>
      <c r="BL197" s="18" t="s">
        <v>237</v>
      </c>
      <c r="BM197" s="18" t="s">
        <v>948</v>
      </c>
    </row>
    <row r="198" spans="2:65" s="1" customFormat="1" ht="31.5" customHeight="1">
      <c r="B198" s="136"/>
      <c r="C198" s="165" t="s">
        <v>949</v>
      </c>
      <c r="D198" s="165" t="s">
        <v>175</v>
      </c>
      <c r="E198" s="166" t="s">
        <v>950</v>
      </c>
      <c r="F198" s="239" t="s">
        <v>951</v>
      </c>
      <c r="G198" s="239"/>
      <c r="H198" s="239"/>
      <c r="I198" s="239"/>
      <c r="J198" s="167" t="s">
        <v>244</v>
      </c>
      <c r="K198" s="168">
        <v>1</v>
      </c>
      <c r="L198" s="240">
        <v>0</v>
      </c>
      <c r="M198" s="240"/>
      <c r="N198" s="241">
        <f t="shared" si="55"/>
        <v>0</v>
      </c>
      <c r="O198" s="241"/>
      <c r="P198" s="241"/>
      <c r="Q198" s="241"/>
      <c r="R198" s="139"/>
      <c r="T198" s="169" t="s">
        <v>5</v>
      </c>
      <c r="U198" s="43" t="s">
        <v>42</v>
      </c>
      <c r="V198" s="35"/>
      <c r="W198" s="170">
        <f t="shared" si="56"/>
        <v>0</v>
      </c>
      <c r="X198" s="170">
        <v>0</v>
      </c>
      <c r="Y198" s="170">
        <f t="shared" si="57"/>
        <v>0</v>
      </c>
      <c r="Z198" s="170">
        <v>0</v>
      </c>
      <c r="AA198" s="171">
        <f t="shared" si="58"/>
        <v>0</v>
      </c>
      <c r="AR198" s="18" t="s">
        <v>237</v>
      </c>
      <c r="AT198" s="18" t="s">
        <v>175</v>
      </c>
      <c r="AU198" s="18" t="s">
        <v>87</v>
      </c>
      <c r="AY198" s="18" t="s">
        <v>174</v>
      </c>
      <c r="BE198" s="112">
        <f t="shared" si="59"/>
        <v>0</v>
      </c>
      <c r="BF198" s="112">
        <f t="shared" si="60"/>
        <v>0</v>
      </c>
      <c r="BG198" s="112">
        <f t="shared" si="61"/>
        <v>0</v>
      </c>
      <c r="BH198" s="112">
        <f t="shared" si="62"/>
        <v>0</v>
      </c>
      <c r="BI198" s="112">
        <f t="shared" si="63"/>
        <v>0</v>
      </c>
      <c r="BJ198" s="18" t="s">
        <v>87</v>
      </c>
      <c r="BK198" s="112">
        <f t="shared" si="64"/>
        <v>0</v>
      </c>
      <c r="BL198" s="18" t="s">
        <v>237</v>
      </c>
      <c r="BM198" s="18" t="s">
        <v>952</v>
      </c>
    </row>
    <row r="199" spans="2:65" s="1" customFormat="1" ht="22.5" customHeight="1">
      <c r="B199" s="136"/>
      <c r="C199" s="172" t="s">
        <v>349</v>
      </c>
      <c r="D199" s="172" t="s">
        <v>278</v>
      </c>
      <c r="E199" s="173" t="s">
        <v>953</v>
      </c>
      <c r="F199" s="242" t="s">
        <v>954</v>
      </c>
      <c r="G199" s="242"/>
      <c r="H199" s="242"/>
      <c r="I199" s="242"/>
      <c r="J199" s="174" t="s">
        <v>281</v>
      </c>
      <c r="K199" s="175">
        <v>1</v>
      </c>
      <c r="L199" s="243">
        <v>0</v>
      </c>
      <c r="M199" s="243"/>
      <c r="N199" s="244">
        <f t="shared" si="55"/>
        <v>0</v>
      </c>
      <c r="O199" s="241"/>
      <c r="P199" s="241"/>
      <c r="Q199" s="241"/>
      <c r="R199" s="139"/>
      <c r="T199" s="169" t="s">
        <v>5</v>
      </c>
      <c r="U199" s="43" t="s">
        <v>42</v>
      </c>
      <c r="V199" s="35"/>
      <c r="W199" s="170">
        <f t="shared" si="56"/>
        <v>0</v>
      </c>
      <c r="X199" s="170">
        <v>0</v>
      </c>
      <c r="Y199" s="170">
        <f t="shared" si="57"/>
        <v>0</v>
      </c>
      <c r="Z199" s="170">
        <v>0</v>
      </c>
      <c r="AA199" s="171">
        <f t="shared" si="58"/>
        <v>0</v>
      </c>
      <c r="AR199" s="18" t="s">
        <v>282</v>
      </c>
      <c r="AT199" s="18" t="s">
        <v>278</v>
      </c>
      <c r="AU199" s="18" t="s">
        <v>87</v>
      </c>
      <c r="AY199" s="18" t="s">
        <v>174</v>
      </c>
      <c r="BE199" s="112">
        <f t="shared" si="59"/>
        <v>0</v>
      </c>
      <c r="BF199" s="112">
        <f t="shared" si="60"/>
        <v>0</v>
      </c>
      <c r="BG199" s="112">
        <f t="shared" si="61"/>
        <v>0</v>
      </c>
      <c r="BH199" s="112">
        <f t="shared" si="62"/>
        <v>0</v>
      </c>
      <c r="BI199" s="112">
        <f t="shared" si="63"/>
        <v>0</v>
      </c>
      <c r="BJ199" s="18" t="s">
        <v>87</v>
      </c>
      <c r="BK199" s="112">
        <f t="shared" si="64"/>
        <v>0</v>
      </c>
      <c r="BL199" s="18" t="s">
        <v>237</v>
      </c>
      <c r="BM199" s="18" t="s">
        <v>955</v>
      </c>
    </row>
    <row r="200" spans="2:65" s="1" customFormat="1" ht="31.5" customHeight="1">
      <c r="B200" s="136"/>
      <c r="C200" s="165" t="s">
        <v>693</v>
      </c>
      <c r="D200" s="165" t="s">
        <v>175</v>
      </c>
      <c r="E200" s="166" t="s">
        <v>956</v>
      </c>
      <c r="F200" s="239" t="s">
        <v>957</v>
      </c>
      <c r="G200" s="239"/>
      <c r="H200" s="239"/>
      <c r="I200" s="239"/>
      <c r="J200" s="167" t="s">
        <v>244</v>
      </c>
      <c r="K200" s="168">
        <v>1</v>
      </c>
      <c r="L200" s="240">
        <v>0</v>
      </c>
      <c r="M200" s="240"/>
      <c r="N200" s="241">
        <f t="shared" si="55"/>
        <v>0</v>
      </c>
      <c r="O200" s="241"/>
      <c r="P200" s="241"/>
      <c r="Q200" s="241"/>
      <c r="R200" s="139"/>
      <c r="T200" s="169" t="s">
        <v>5</v>
      </c>
      <c r="U200" s="43" t="s">
        <v>42</v>
      </c>
      <c r="V200" s="35"/>
      <c r="W200" s="170">
        <f t="shared" si="56"/>
        <v>0</v>
      </c>
      <c r="X200" s="170">
        <v>0</v>
      </c>
      <c r="Y200" s="170">
        <f t="shared" si="57"/>
        <v>0</v>
      </c>
      <c r="Z200" s="170">
        <v>0</v>
      </c>
      <c r="AA200" s="171">
        <f t="shared" si="58"/>
        <v>0</v>
      </c>
      <c r="AR200" s="18" t="s">
        <v>237</v>
      </c>
      <c r="AT200" s="18" t="s">
        <v>175</v>
      </c>
      <c r="AU200" s="18" t="s">
        <v>87</v>
      </c>
      <c r="AY200" s="18" t="s">
        <v>174</v>
      </c>
      <c r="BE200" s="112">
        <f t="shared" si="59"/>
        <v>0</v>
      </c>
      <c r="BF200" s="112">
        <f t="shared" si="60"/>
        <v>0</v>
      </c>
      <c r="BG200" s="112">
        <f t="shared" si="61"/>
        <v>0</v>
      </c>
      <c r="BH200" s="112">
        <f t="shared" si="62"/>
        <v>0</v>
      </c>
      <c r="BI200" s="112">
        <f t="shared" si="63"/>
        <v>0</v>
      </c>
      <c r="BJ200" s="18" t="s">
        <v>87</v>
      </c>
      <c r="BK200" s="112">
        <f t="shared" si="64"/>
        <v>0</v>
      </c>
      <c r="BL200" s="18" t="s">
        <v>237</v>
      </c>
      <c r="BM200" s="18" t="s">
        <v>958</v>
      </c>
    </row>
    <row r="201" spans="2:65" s="1" customFormat="1" ht="49.95" customHeight="1">
      <c r="B201" s="34"/>
      <c r="C201" s="35"/>
      <c r="D201" s="156" t="s">
        <v>288</v>
      </c>
      <c r="E201" s="35"/>
      <c r="F201" s="35"/>
      <c r="G201" s="35"/>
      <c r="H201" s="35"/>
      <c r="I201" s="35"/>
      <c r="J201" s="35"/>
      <c r="K201" s="35"/>
      <c r="L201" s="35"/>
      <c r="M201" s="35"/>
      <c r="N201" s="230">
        <f>BK201</f>
        <v>0</v>
      </c>
      <c r="O201" s="231"/>
      <c r="P201" s="231"/>
      <c r="Q201" s="231"/>
      <c r="R201" s="36"/>
      <c r="T201" s="176"/>
      <c r="U201" s="55"/>
      <c r="V201" s="55"/>
      <c r="W201" s="55"/>
      <c r="X201" s="55"/>
      <c r="Y201" s="55"/>
      <c r="Z201" s="55"/>
      <c r="AA201" s="57"/>
      <c r="AT201" s="18" t="s">
        <v>74</v>
      </c>
      <c r="AU201" s="18" t="s">
        <v>75</v>
      </c>
      <c r="AY201" s="18" t="s">
        <v>289</v>
      </c>
      <c r="BK201" s="112">
        <v>0</v>
      </c>
    </row>
    <row r="202" spans="2:65" s="1" customFormat="1" ht="6.9" customHeight="1">
      <c r="B202" s="58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60"/>
    </row>
  </sheetData>
  <mergeCells count="284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N105:Q105"/>
    <mergeCell ref="L107:Q107"/>
    <mergeCell ref="C113:Q113"/>
    <mergeCell ref="F115:P115"/>
    <mergeCell ref="F116:P116"/>
    <mergeCell ref="F117:P117"/>
    <mergeCell ref="M119:P119"/>
    <mergeCell ref="M121:Q121"/>
    <mergeCell ref="M122:Q122"/>
    <mergeCell ref="F124:I124"/>
    <mergeCell ref="L124:M124"/>
    <mergeCell ref="N124:Q124"/>
    <mergeCell ref="F128:I128"/>
    <mergeCell ref="L128:M128"/>
    <mergeCell ref="N128:Q128"/>
    <mergeCell ref="N125:Q125"/>
    <mergeCell ref="N126:Q126"/>
    <mergeCell ref="N127:Q127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6:I146"/>
    <mergeCell ref="L146:M146"/>
    <mergeCell ref="N146:Q146"/>
    <mergeCell ref="F147:I147"/>
    <mergeCell ref="L147:M147"/>
    <mergeCell ref="N147:Q147"/>
    <mergeCell ref="N145:Q145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4:I184"/>
    <mergeCell ref="L184:M184"/>
    <mergeCell ref="N184:Q184"/>
    <mergeCell ref="F185:I185"/>
    <mergeCell ref="L185:M185"/>
    <mergeCell ref="N185:Q185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L197:M197"/>
    <mergeCell ref="N197:Q197"/>
    <mergeCell ref="F191:I191"/>
    <mergeCell ref="L191:M191"/>
    <mergeCell ref="N191:Q191"/>
    <mergeCell ref="F192:I192"/>
    <mergeCell ref="L192:M192"/>
    <mergeCell ref="N192:Q192"/>
    <mergeCell ref="F194:I194"/>
    <mergeCell ref="L194:M194"/>
    <mergeCell ref="N194:Q194"/>
    <mergeCell ref="N154:Q154"/>
    <mergeCell ref="N175:Q175"/>
    <mergeCell ref="N183:Q183"/>
    <mergeCell ref="N186:Q186"/>
    <mergeCell ref="N193:Q193"/>
    <mergeCell ref="N201:Q201"/>
    <mergeCell ref="H1:K1"/>
    <mergeCell ref="S2:AC2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195:I195"/>
    <mergeCell ref="L195:M195"/>
    <mergeCell ref="N195:Q195"/>
    <mergeCell ref="F196:I196"/>
    <mergeCell ref="L196:M196"/>
    <mergeCell ref="N196:Q196"/>
    <mergeCell ref="F197:I197"/>
  </mergeCells>
  <hyperlinks>
    <hyperlink ref="F1:G1" location="C2" display="1) Krycí list rozpočtu" xr:uid="{00000000-0004-0000-0500-000000000000}"/>
    <hyperlink ref="H1:K1" location="C87" display="2) Rekapitulácia rozpočtu" xr:uid="{00000000-0004-0000-0500-000001000000}"/>
    <hyperlink ref="L1" location="C124" display="3) Rozpočet" xr:uid="{00000000-0004-0000-0500-000002000000}"/>
    <hyperlink ref="S1:T1" location="'Rekapitulácia stavby'!C2" display="Rekapitulácia stavby" xr:uid="{00000000-0004-0000-05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N198"/>
  <sheetViews>
    <sheetView showGridLines="0" tabSelected="1" workbookViewId="0">
      <pane ySplit="1" topLeftCell="A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20"/>
      <c r="B1" s="12"/>
      <c r="C1" s="12"/>
      <c r="D1" s="13" t="s">
        <v>1</v>
      </c>
      <c r="E1" s="12"/>
      <c r="F1" s="14" t="s">
        <v>125</v>
      </c>
      <c r="G1" s="14"/>
      <c r="H1" s="232" t="s">
        <v>126</v>
      </c>
      <c r="I1" s="232"/>
      <c r="J1" s="232"/>
      <c r="K1" s="232"/>
      <c r="L1" s="14" t="s">
        <v>127</v>
      </c>
      <c r="M1" s="12"/>
      <c r="N1" s="12"/>
      <c r="O1" s="13" t="s">
        <v>128</v>
      </c>
      <c r="P1" s="12"/>
      <c r="Q1" s="12"/>
      <c r="R1" s="12"/>
      <c r="S1" s="14" t="s">
        <v>129</v>
      </c>
      <c r="T1" s="14"/>
      <c r="U1" s="120"/>
      <c r="V1" s="12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" customHeight="1">
      <c r="C2" s="215" t="s">
        <v>7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S2" s="180" t="s">
        <v>8</v>
      </c>
      <c r="T2" s="181"/>
      <c r="U2" s="181"/>
      <c r="V2" s="181"/>
      <c r="W2" s="181"/>
      <c r="X2" s="181"/>
      <c r="Y2" s="181"/>
      <c r="Z2" s="181"/>
      <c r="AA2" s="181"/>
      <c r="AB2" s="181"/>
      <c r="AC2" s="181"/>
      <c r="AT2" s="18" t="s">
        <v>104</v>
      </c>
    </row>
    <row r="3" spans="1:6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75</v>
      </c>
    </row>
    <row r="4" spans="1:66" ht="36.9" customHeight="1">
      <c r="B4" s="22"/>
      <c r="C4" s="205" t="s">
        <v>130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3"/>
      <c r="T4" s="24" t="s">
        <v>12</v>
      </c>
      <c r="AT4" s="18" t="s">
        <v>6</v>
      </c>
    </row>
    <row r="5" spans="1:66" ht="6.9" customHeight="1">
      <c r="B5" s="2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3"/>
    </row>
    <row r="6" spans="1:66" ht="25.35" customHeight="1">
      <c r="B6" s="22"/>
      <c r="C6" s="26"/>
      <c r="D6" s="30" t="s">
        <v>18</v>
      </c>
      <c r="E6" s="26"/>
      <c r="F6" s="245" t="str">
        <f>'Rekapitulácia stavby'!K6</f>
        <v>Rozšírenie materskej školy - Jakubovany</v>
      </c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6"/>
      <c r="R6" s="23"/>
    </row>
    <row r="7" spans="1:66" ht="25.35" customHeight="1">
      <c r="B7" s="22"/>
      <c r="C7" s="26"/>
      <c r="D7" s="30" t="s">
        <v>131</v>
      </c>
      <c r="E7" s="26"/>
      <c r="F7" s="245" t="s">
        <v>411</v>
      </c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6"/>
      <c r="R7" s="23"/>
    </row>
    <row r="8" spans="1:66" s="1" customFormat="1" ht="32.85" customHeight="1">
      <c r="B8" s="34"/>
      <c r="C8" s="35"/>
      <c r="D8" s="29" t="s">
        <v>133</v>
      </c>
      <c r="E8" s="35"/>
      <c r="F8" s="221" t="s">
        <v>959</v>
      </c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35"/>
      <c r="R8" s="36"/>
    </row>
    <row r="9" spans="1:66" s="1" customFormat="1" ht="14.4" customHeight="1">
      <c r="B9" s="34"/>
      <c r="C9" s="35"/>
      <c r="D9" s="30" t="s">
        <v>20</v>
      </c>
      <c r="E9" s="35"/>
      <c r="F9" s="28" t="s">
        <v>5</v>
      </c>
      <c r="G9" s="35"/>
      <c r="H9" s="35"/>
      <c r="I9" s="35"/>
      <c r="J9" s="35"/>
      <c r="K9" s="35"/>
      <c r="L9" s="35"/>
      <c r="M9" s="30" t="s">
        <v>21</v>
      </c>
      <c r="N9" s="35"/>
      <c r="O9" s="28" t="s">
        <v>5</v>
      </c>
      <c r="P9" s="35"/>
      <c r="Q9" s="35"/>
      <c r="R9" s="36"/>
    </row>
    <row r="10" spans="1:66" s="1" customFormat="1" ht="14.4" customHeight="1">
      <c r="B10" s="34"/>
      <c r="C10" s="35"/>
      <c r="D10" s="30" t="s">
        <v>22</v>
      </c>
      <c r="E10" s="35"/>
      <c r="F10" s="28" t="s">
        <v>23</v>
      </c>
      <c r="G10" s="35"/>
      <c r="H10" s="35"/>
      <c r="I10" s="35"/>
      <c r="J10" s="35"/>
      <c r="K10" s="35"/>
      <c r="L10" s="35"/>
      <c r="M10" s="30" t="s">
        <v>24</v>
      </c>
      <c r="N10" s="35"/>
      <c r="O10" s="264">
        <f>'Rekapitulácia stavby'!AN8</f>
        <v>42926</v>
      </c>
      <c r="P10" s="214"/>
      <c r="Q10" s="35"/>
      <c r="R10" s="36"/>
    </row>
    <row r="11" spans="1:66" s="1" customFormat="1" ht="10.95" customHeight="1"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6"/>
    </row>
    <row r="12" spans="1:66" s="1" customFormat="1" ht="14.4" customHeight="1">
      <c r="B12" s="34"/>
      <c r="C12" s="35"/>
      <c r="D12" s="30" t="s">
        <v>25</v>
      </c>
      <c r="E12" s="35"/>
      <c r="F12" s="35"/>
      <c r="G12" s="35"/>
      <c r="H12" s="35"/>
      <c r="I12" s="35"/>
      <c r="J12" s="35"/>
      <c r="K12" s="35"/>
      <c r="L12" s="35"/>
      <c r="M12" s="30" t="s">
        <v>26</v>
      </c>
      <c r="N12" s="35"/>
      <c r="O12" s="219" t="s">
        <v>5</v>
      </c>
      <c r="P12" s="219"/>
      <c r="Q12" s="35"/>
      <c r="R12" s="36"/>
    </row>
    <row r="13" spans="1:66" s="1" customFormat="1" ht="18" customHeight="1">
      <c r="B13" s="34"/>
      <c r="C13" s="35"/>
      <c r="D13" s="35"/>
      <c r="E13" s="28" t="s">
        <v>27</v>
      </c>
      <c r="F13" s="35"/>
      <c r="G13" s="35"/>
      <c r="H13" s="35"/>
      <c r="I13" s="35"/>
      <c r="J13" s="35"/>
      <c r="K13" s="35"/>
      <c r="L13" s="35"/>
      <c r="M13" s="30" t="s">
        <v>28</v>
      </c>
      <c r="N13" s="35"/>
      <c r="O13" s="219" t="s">
        <v>5</v>
      </c>
      <c r="P13" s="219"/>
      <c r="Q13" s="35"/>
      <c r="R13" s="36"/>
    </row>
    <row r="14" spans="1:66" s="1" customFormat="1" ht="6.9" customHeight="1"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</row>
    <row r="15" spans="1:66" s="1" customFormat="1" ht="14.4" customHeight="1">
      <c r="B15" s="34"/>
      <c r="C15" s="35"/>
      <c r="D15" s="30" t="s">
        <v>29</v>
      </c>
      <c r="E15" s="35"/>
      <c r="F15" s="35"/>
      <c r="G15" s="35"/>
      <c r="H15" s="35"/>
      <c r="I15" s="35"/>
      <c r="J15" s="35"/>
      <c r="K15" s="35"/>
      <c r="L15" s="35"/>
      <c r="M15" s="30" t="s">
        <v>26</v>
      </c>
      <c r="N15" s="35"/>
      <c r="O15" s="262" t="str">
        <f>IF('Rekapitulácia stavby'!AN13="","",'Rekapitulácia stavby'!AN13)</f>
        <v>.</v>
      </c>
      <c r="P15" s="219"/>
      <c r="Q15" s="35"/>
      <c r="R15" s="36"/>
    </row>
    <row r="16" spans="1:66" s="1" customFormat="1" ht="18" customHeight="1">
      <c r="B16" s="34"/>
      <c r="C16" s="35"/>
      <c r="D16" s="35"/>
      <c r="E16" s="262" t="str">
        <f>IF('Rekapitulácia stavby'!E14="","",'Rekapitulácia stavby'!E14)</f>
        <v>.</v>
      </c>
      <c r="F16" s="263"/>
      <c r="G16" s="263"/>
      <c r="H16" s="263"/>
      <c r="I16" s="263"/>
      <c r="J16" s="263"/>
      <c r="K16" s="263"/>
      <c r="L16" s="263"/>
      <c r="M16" s="30" t="s">
        <v>28</v>
      </c>
      <c r="N16" s="35"/>
      <c r="O16" s="262" t="str">
        <f>IF('Rekapitulácia stavby'!AN14="","",'Rekapitulácia stavby'!AN14)</f>
        <v>.</v>
      </c>
      <c r="P16" s="219"/>
      <c r="Q16" s="35"/>
      <c r="R16" s="36"/>
    </row>
    <row r="17" spans="2:18" s="1" customFormat="1" ht="6.9" customHeight="1"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6"/>
    </row>
    <row r="18" spans="2:18" s="1" customFormat="1" ht="14.4" customHeight="1">
      <c r="B18" s="34"/>
      <c r="C18" s="35"/>
      <c r="D18" s="30" t="s">
        <v>30</v>
      </c>
      <c r="E18" s="35"/>
      <c r="F18" s="35"/>
      <c r="G18" s="35"/>
      <c r="H18" s="35"/>
      <c r="I18" s="35"/>
      <c r="J18" s="35"/>
      <c r="K18" s="35"/>
      <c r="L18" s="35"/>
      <c r="M18" s="30" t="s">
        <v>26</v>
      </c>
      <c r="N18" s="35"/>
      <c r="O18" s="219" t="s">
        <v>5</v>
      </c>
      <c r="P18" s="219"/>
      <c r="Q18" s="35"/>
      <c r="R18" s="36"/>
    </row>
    <row r="19" spans="2:18" s="1" customFormat="1" ht="18" customHeight="1">
      <c r="B19" s="34"/>
      <c r="C19" s="35"/>
      <c r="D19" s="35"/>
      <c r="E19" s="28" t="s">
        <v>31</v>
      </c>
      <c r="F19" s="35"/>
      <c r="G19" s="35"/>
      <c r="H19" s="35"/>
      <c r="I19" s="35"/>
      <c r="J19" s="35"/>
      <c r="K19" s="35"/>
      <c r="L19" s="35"/>
      <c r="M19" s="30" t="s">
        <v>28</v>
      </c>
      <c r="N19" s="35"/>
      <c r="O19" s="219" t="s">
        <v>5</v>
      </c>
      <c r="P19" s="219"/>
      <c r="Q19" s="35"/>
      <c r="R19" s="36"/>
    </row>
    <row r="20" spans="2:18" s="1" customFormat="1" ht="6.9" customHeight="1"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6"/>
    </row>
    <row r="21" spans="2:18" s="1" customFormat="1" ht="14.4" customHeight="1">
      <c r="B21" s="34"/>
      <c r="C21" s="35"/>
      <c r="D21" s="30" t="s">
        <v>33</v>
      </c>
      <c r="E21" s="35"/>
      <c r="F21" s="35"/>
      <c r="G21" s="35"/>
      <c r="H21" s="35"/>
      <c r="I21" s="35"/>
      <c r="J21" s="35"/>
      <c r="K21" s="35"/>
      <c r="L21" s="35"/>
      <c r="M21" s="30" t="s">
        <v>26</v>
      </c>
      <c r="N21" s="35"/>
      <c r="O21" s="219" t="str">
        <f>IF('Rekapitulácia stavby'!AN19="","",'Rekapitulácia stavby'!AN19)</f>
        <v/>
      </c>
      <c r="P21" s="219"/>
      <c r="Q21" s="35"/>
      <c r="R21" s="36"/>
    </row>
    <row r="22" spans="2:18" s="1" customFormat="1" ht="18" customHeight="1">
      <c r="B22" s="34"/>
      <c r="C22" s="35"/>
      <c r="D22" s="35"/>
      <c r="E22" s="28" t="str">
        <f>IF('Rekapitulácia stavby'!E20="","",'Rekapitulácia stavby'!E20)</f>
        <v xml:space="preserve"> </v>
      </c>
      <c r="F22" s="35"/>
      <c r="G22" s="35"/>
      <c r="H22" s="35"/>
      <c r="I22" s="35"/>
      <c r="J22" s="35"/>
      <c r="K22" s="35"/>
      <c r="L22" s="35"/>
      <c r="M22" s="30" t="s">
        <v>28</v>
      </c>
      <c r="N22" s="35"/>
      <c r="O22" s="219" t="str">
        <f>IF('Rekapitulácia stavby'!AN20="","",'Rekapitulácia stavby'!AN20)</f>
        <v/>
      </c>
      <c r="P22" s="219"/>
      <c r="Q22" s="35"/>
      <c r="R22" s="36"/>
    </row>
    <row r="23" spans="2:18" s="1" customFormat="1" ht="6.9" customHeight="1"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4.4" customHeight="1">
      <c r="B24" s="34"/>
      <c r="C24" s="35"/>
      <c r="D24" s="30" t="s">
        <v>35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1" customFormat="1" ht="22.5" customHeight="1">
      <c r="B25" s="34"/>
      <c r="C25" s="35"/>
      <c r="D25" s="35"/>
      <c r="E25" s="224" t="s">
        <v>5</v>
      </c>
      <c r="F25" s="224"/>
      <c r="G25" s="224"/>
      <c r="H25" s="224"/>
      <c r="I25" s="224"/>
      <c r="J25" s="224"/>
      <c r="K25" s="224"/>
      <c r="L25" s="224"/>
      <c r="M25" s="35"/>
      <c r="N25" s="35"/>
      <c r="O25" s="35"/>
      <c r="P25" s="35"/>
      <c r="Q25" s="35"/>
      <c r="R25" s="36"/>
    </row>
    <row r="26" spans="2:18" s="1" customFormat="1" ht="6.9" customHeight="1"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6"/>
    </row>
    <row r="27" spans="2:18" s="1" customFormat="1" ht="6.9" customHeight="1">
      <c r="B27" s="34"/>
      <c r="C27" s="35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35"/>
      <c r="R27" s="36"/>
    </row>
    <row r="28" spans="2:18" s="1" customFormat="1" ht="14.4" customHeight="1">
      <c r="B28" s="34"/>
      <c r="C28" s="35"/>
      <c r="D28" s="121" t="s">
        <v>135</v>
      </c>
      <c r="E28" s="35"/>
      <c r="F28" s="35"/>
      <c r="G28" s="35"/>
      <c r="H28" s="35"/>
      <c r="I28" s="35"/>
      <c r="J28" s="35"/>
      <c r="K28" s="35"/>
      <c r="L28" s="35"/>
      <c r="M28" s="225">
        <f>N89</f>
        <v>0</v>
      </c>
      <c r="N28" s="225"/>
      <c r="O28" s="225"/>
      <c r="P28" s="225"/>
      <c r="Q28" s="35"/>
      <c r="R28" s="36"/>
    </row>
    <row r="29" spans="2:18" s="1" customFormat="1" ht="14.4" customHeight="1">
      <c r="B29" s="34"/>
      <c r="C29" s="35"/>
      <c r="D29" s="33" t="s">
        <v>119</v>
      </c>
      <c r="E29" s="35"/>
      <c r="F29" s="35"/>
      <c r="G29" s="35"/>
      <c r="H29" s="35"/>
      <c r="I29" s="35"/>
      <c r="J29" s="35"/>
      <c r="K29" s="35"/>
      <c r="L29" s="35"/>
      <c r="M29" s="225">
        <f>N98</f>
        <v>0</v>
      </c>
      <c r="N29" s="225"/>
      <c r="O29" s="225"/>
      <c r="P29" s="225"/>
      <c r="Q29" s="35"/>
      <c r="R29" s="36"/>
    </row>
    <row r="30" spans="2:18" s="1" customFormat="1" ht="6.9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/>
    </row>
    <row r="31" spans="2:18" s="1" customFormat="1" ht="25.35" customHeight="1">
      <c r="B31" s="34"/>
      <c r="C31" s="35"/>
      <c r="D31" s="122" t="s">
        <v>38</v>
      </c>
      <c r="E31" s="35"/>
      <c r="F31" s="35"/>
      <c r="G31" s="35"/>
      <c r="H31" s="35"/>
      <c r="I31" s="35"/>
      <c r="J31" s="35"/>
      <c r="K31" s="35"/>
      <c r="L31" s="35"/>
      <c r="M31" s="261">
        <f>ROUND(M28+M29,2)</f>
        <v>0</v>
      </c>
      <c r="N31" s="247"/>
      <c r="O31" s="247"/>
      <c r="P31" s="247"/>
      <c r="Q31" s="35"/>
      <c r="R31" s="36"/>
    </row>
    <row r="32" spans="2:18" s="1" customFormat="1" ht="6.9" customHeight="1">
      <c r="B32" s="34"/>
      <c r="C32" s="35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35"/>
      <c r="R32" s="36"/>
    </row>
    <row r="33" spans="2:18" s="1" customFormat="1" ht="14.4" customHeight="1">
      <c r="B33" s="34"/>
      <c r="C33" s="35"/>
      <c r="D33" s="41" t="s">
        <v>39</v>
      </c>
      <c r="E33" s="41" t="s">
        <v>40</v>
      </c>
      <c r="F33" s="42">
        <v>0.2</v>
      </c>
      <c r="G33" s="123" t="s">
        <v>41</v>
      </c>
      <c r="H33" s="258">
        <f>(SUM(BE98:BE105)+SUM(BE124:BE196))</f>
        <v>0</v>
      </c>
      <c r="I33" s="247"/>
      <c r="J33" s="247"/>
      <c r="K33" s="35"/>
      <c r="L33" s="35"/>
      <c r="M33" s="258">
        <f>ROUND((SUM(BE98:BE105)+SUM(BE124:BE196)), 2)*F33</f>
        <v>0</v>
      </c>
      <c r="N33" s="247"/>
      <c r="O33" s="247"/>
      <c r="P33" s="247"/>
      <c r="Q33" s="35"/>
      <c r="R33" s="36"/>
    </row>
    <row r="34" spans="2:18" s="1" customFormat="1" ht="14.4" customHeight="1">
      <c r="B34" s="34"/>
      <c r="C34" s="35"/>
      <c r="D34" s="35"/>
      <c r="E34" s="41" t="s">
        <v>42</v>
      </c>
      <c r="F34" s="42">
        <v>0.2</v>
      </c>
      <c r="G34" s="123" t="s">
        <v>41</v>
      </c>
      <c r="H34" s="258">
        <f>(SUM(BF98:BF105)+SUM(BF124:BF196))</f>
        <v>0</v>
      </c>
      <c r="I34" s="247"/>
      <c r="J34" s="247"/>
      <c r="K34" s="35"/>
      <c r="L34" s="35"/>
      <c r="M34" s="258">
        <f>ROUND((SUM(BF98:BF105)+SUM(BF124:BF196)), 2)*F34</f>
        <v>0</v>
      </c>
      <c r="N34" s="247"/>
      <c r="O34" s="247"/>
      <c r="P34" s="247"/>
      <c r="Q34" s="35"/>
      <c r="R34" s="36"/>
    </row>
    <row r="35" spans="2:18" s="1" customFormat="1" ht="14.4" hidden="1" customHeight="1">
      <c r="B35" s="34"/>
      <c r="C35" s="35"/>
      <c r="D35" s="35"/>
      <c r="E35" s="41" t="s">
        <v>43</v>
      </c>
      <c r="F35" s="42">
        <v>0.2</v>
      </c>
      <c r="G35" s="123" t="s">
        <v>41</v>
      </c>
      <c r="H35" s="258">
        <f>(SUM(BG98:BG105)+SUM(BG124:BG196))</f>
        <v>0</v>
      </c>
      <c r="I35" s="247"/>
      <c r="J35" s="247"/>
      <c r="K35" s="35"/>
      <c r="L35" s="35"/>
      <c r="M35" s="258">
        <v>0</v>
      </c>
      <c r="N35" s="247"/>
      <c r="O35" s="247"/>
      <c r="P35" s="247"/>
      <c r="Q35" s="35"/>
      <c r="R35" s="36"/>
    </row>
    <row r="36" spans="2:18" s="1" customFormat="1" ht="14.4" hidden="1" customHeight="1">
      <c r="B36" s="34"/>
      <c r="C36" s="35"/>
      <c r="D36" s="35"/>
      <c r="E36" s="41" t="s">
        <v>44</v>
      </c>
      <c r="F36" s="42">
        <v>0.2</v>
      </c>
      <c r="G36" s="123" t="s">
        <v>41</v>
      </c>
      <c r="H36" s="258">
        <f>(SUM(BH98:BH105)+SUM(BH124:BH196))</f>
        <v>0</v>
      </c>
      <c r="I36" s="247"/>
      <c r="J36" s="247"/>
      <c r="K36" s="35"/>
      <c r="L36" s="35"/>
      <c r="M36" s="258">
        <v>0</v>
      </c>
      <c r="N36" s="247"/>
      <c r="O36" s="247"/>
      <c r="P36" s="247"/>
      <c r="Q36" s="35"/>
      <c r="R36" s="36"/>
    </row>
    <row r="37" spans="2:18" s="1" customFormat="1" ht="14.4" hidden="1" customHeight="1">
      <c r="B37" s="34"/>
      <c r="C37" s="35"/>
      <c r="D37" s="35"/>
      <c r="E37" s="41" t="s">
        <v>45</v>
      </c>
      <c r="F37" s="42">
        <v>0</v>
      </c>
      <c r="G37" s="123" t="s">
        <v>41</v>
      </c>
      <c r="H37" s="258">
        <f>(SUM(BI98:BI105)+SUM(BI124:BI196))</f>
        <v>0</v>
      </c>
      <c r="I37" s="247"/>
      <c r="J37" s="247"/>
      <c r="K37" s="35"/>
      <c r="L37" s="35"/>
      <c r="M37" s="258">
        <v>0</v>
      </c>
      <c r="N37" s="247"/>
      <c r="O37" s="247"/>
      <c r="P37" s="247"/>
      <c r="Q37" s="35"/>
      <c r="R37" s="36"/>
    </row>
    <row r="38" spans="2:18" s="1" customFormat="1" ht="6.9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25.35" customHeight="1">
      <c r="B39" s="34"/>
      <c r="C39" s="119"/>
      <c r="D39" s="124" t="s">
        <v>46</v>
      </c>
      <c r="E39" s="73"/>
      <c r="F39" s="73"/>
      <c r="G39" s="125" t="s">
        <v>47</v>
      </c>
      <c r="H39" s="126" t="s">
        <v>48</v>
      </c>
      <c r="I39" s="73"/>
      <c r="J39" s="73"/>
      <c r="K39" s="73"/>
      <c r="L39" s="259">
        <f>SUM(M31:M37)</f>
        <v>0</v>
      </c>
      <c r="M39" s="259"/>
      <c r="N39" s="259"/>
      <c r="O39" s="259"/>
      <c r="P39" s="260"/>
      <c r="Q39" s="119"/>
      <c r="R39" s="36"/>
    </row>
    <row r="40" spans="2:18" s="1" customFormat="1" ht="14.4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s="1" customFormat="1" ht="14.4" customHeight="1"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6"/>
    </row>
    <row r="42" spans="2:18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3"/>
    </row>
    <row r="43" spans="2:18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3"/>
    </row>
    <row r="44" spans="2:18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3"/>
    </row>
    <row r="45" spans="2:18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3"/>
    </row>
    <row r="46" spans="2:18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3"/>
    </row>
    <row r="47" spans="2:18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3"/>
    </row>
    <row r="48" spans="2:18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3"/>
    </row>
    <row r="49" spans="2:18">
      <c r="B49" s="2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3"/>
    </row>
    <row r="50" spans="2:18" s="1" customFormat="1" ht="14.4">
      <c r="B50" s="34"/>
      <c r="C50" s="35"/>
      <c r="D50" s="49" t="s">
        <v>49</v>
      </c>
      <c r="E50" s="50"/>
      <c r="F50" s="50"/>
      <c r="G50" s="50"/>
      <c r="H50" s="51"/>
      <c r="I50" s="35"/>
      <c r="J50" s="49" t="s">
        <v>50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2"/>
      <c r="C51" s="26"/>
      <c r="D51" s="52"/>
      <c r="E51" s="26"/>
      <c r="F51" s="26"/>
      <c r="G51" s="26"/>
      <c r="H51" s="53"/>
      <c r="I51" s="26"/>
      <c r="J51" s="52"/>
      <c r="K51" s="26"/>
      <c r="L51" s="26"/>
      <c r="M51" s="26"/>
      <c r="N51" s="26"/>
      <c r="O51" s="26"/>
      <c r="P51" s="53"/>
      <c r="Q51" s="26"/>
      <c r="R51" s="23"/>
    </row>
    <row r="52" spans="2:18">
      <c r="B52" s="22"/>
      <c r="C52" s="26"/>
      <c r="D52" s="52"/>
      <c r="E52" s="26"/>
      <c r="F52" s="26"/>
      <c r="G52" s="26"/>
      <c r="H52" s="53"/>
      <c r="I52" s="26"/>
      <c r="J52" s="52"/>
      <c r="K52" s="26"/>
      <c r="L52" s="26"/>
      <c r="M52" s="26"/>
      <c r="N52" s="26"/>
      <c r="O52" s="26"/>
      <c r="P52" s="53"/>
      <c r="Q52" s="26"/>
      <c r="R52" s="23"/>
    </row>
    <row r="53" spans="2:18">
      <c r="B53" s="22"/>
      <c r="C53" s="26"/>
      <c r="D53" s="52"/>
      <c r="E53" s="26"/>
      <c r="F53" s="26"/>
      <c r="G53" s="26"/>
      <c r="H53" s="53"/>
      <c r="I53" s="26"/>
      <c r="J53" s="52"/>
      <c r="K53" s="26"/>
      <c r="L53" s="26"/>
      <c r="M53" s="26"/>
      <c r="N53" s="26"/>
      <c r="O53" s="26"/>
      <c r="P53" s="53"/>
      <c r="Q53" s="26"/>
      <c r="R53" s="23"/>
    </row>
    <row r="54" spans="2:18">
      <c r="B54" s="22"/>
      <c r="C54" s="26"/>
      <c r="D54" s="52"/>
      <c r="E54" s="26"/>
      <c r="F54" s="26"/>
      <c r="G54" s="26"/>
      <c r="H54" s="53"/>
      <c r="I54" s="26"/>
      <c r="J54" s="52"/>
      <c r="K54" s="26"/>
      <c r="L54" s="26"/>
      <c r="M54" s="26"/>
      <c r="N54" s="26"/>
      <c r="O54" s="26"/>
      <c r="P54" s="53"/>
      <c r="Q54" s="26"/>
      <c r="R54" s="23"/>
    </row>
    <row r="55" spans="2:18">
      <c r="B55" s="22"/>
      <c r="C55" s="26"/>
      <c r="D55" s="52"/>
      <c r="E55" s="26"/>
      <c r="F55" s="26"/>
      <c r="G55" s="26"/>
      <c r="H55" s="53"/>
      <c r="I55" s="26"/>
      <c r="J55" s="52"/>
      <c r="K55" s="26"/>
      <c r="L55" s="26"/>
      <c r="M55" s="26"/>
      <c r="N55" s="26"/>
      <c r="O55" s="26"/>
      <c r="P55" s="53"/>
      <c r="Q55" s="26"/>
      <c r="R55" s="23"/>
    </row>
    <row r="56" spans="2:18">
      <c r="B56" s="22"/>
      <c r="C56" s="26"/>
      <c r="D56" s="52"/>
      <c r="E56" s="26"/>
      <c r="F56" s="26"/>
      <c r="G56" s="26"/>
      <c r="H56" s="53"/>
      <c r="I56" s="26"/>
      <c r="J56" s="52"/>
      <c r="K56" s="26"/>
      <c r="L56" s="26"/>
      <c r="M56" s="26"/>
      <c r="N56" s="26"/>
      <c r="O56" s="26"/>
      <c r="P56" s="53"/>
      <c r="Q56" s="26"/>
      <c r="R56" s="23"/>
    </row>
    <row r="57" spans="2:18">
      <c r="B57" s="22"/>
      <c r="C57" s="26"/>
      <c r="D57" s="52"/>
      <c r="E57" s="26"/>
      <c r="F57" s="26"/>
      <c r="G57" s="26"/>
      <c r="H57" s="53"/>
      <c r="I57" s="26"/>
      <c r="J57" s="52"/>
      <c r="K57" s="26"/>
      <c r="L57" s="26"/>
      <c r="M57" s="26"/>
      <c r="N57" s="26"/>
      <c r="O57" s="26"/>
      <c r="P57" s="53"/>
      <c r="Q57" s="26"/>
      <c r="R57" s="23"/>
    </row>
    <row r="58" spans="2:18">
      <c r="B58" s="22"/>
      <c r="C58" s="26"/>
      <c r="D58" s="52"/>
      <c r="E58" s="26"/>
      <c r="F58" s="26"/>
      <c r="G58" s="26"/>
      <c r="H58" s="53"/>
      <c r="I58" s="26"/>
      <c r="J58" s="52"/>
      <c r="K58" s="26"/>
      <c r="L58" s="26"/>
      <c r="M58" s="26"/>
      <c r="N58" s="26"/>
      <c r="O58" s="26"/>
      <c r="P58" s="53"/>
      <c r="Q58" s="26"/>
      <c r="R58" s="23"/>
    </row>
    <row r="59" spans="2:18" s="1" customFormat="1" ht="14.4">
      <c r="B59" s="34"/>
      <c r="C59" s="35"/>
      <c r="D59" s="54" t="s">
        <v>51</v>
      </c>
      <c r="E59" s="55"/>
      <c r="F59" s="55"/>
      <c r="G59" s="56" t="s">
        <v>52</v>
      </c>
      <c r="H59" s="57"/>
      <c r="I59" s="35"/>
      <c r="J59" s="54" t="s">
        <v>51</v>
      </c>
      <c r="K59" s="55"/>
      <c r="L59" s="55"/>
      <c r="M59" s="55"/>
      <c r="N59" s="56" t="s">
        <v>52</v>
      </c>
      <c r="O59" s="55"/>
      <c r="P59" s="57"/>
      <c r="Q59" s="35"/>
      <c r="R59" s="36"/>
    </row>
    <row r="60" spans="2:18">
      <c r="B60" s="22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3"/>
    </row>
    <row r="61" spans="2:18" s="1" customFormat="1" ht="14.4">
      <c r="B61" s="34"/>
      <c r="C61" s="35"/>
      <c r="D61" s="49" t="s">
        <v>53</v>
      </c>
      <c r="E61" s="50"/>
      <c r="F61" s="50"/>
      <c r="G61" s="50"/>
      <c r="H61" s="51"/>
      <c r="I61" s="35"/>
      <c r="J61" s="49" t="s">
        <v>54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2"/>
      <c r="C62" s="26"/>
      <c r="D62" s="52"/>
      <c r="E62" s="26"/>
      <c r="F62" s="26"/>
      <c r="G62" s="26"/>
      <c r="H62" s="53"/>
      <c r="I62" s="26"/>
      <c r="J62" s="52"/>
      <c r="K62" s="26"/>
      <c r="L62" s="26"/>
      <c r="M62" s="26"/>
      <c r="N62" s="26"/>
      <c r="O62" s="26"/>
      <c r="P62" s="53"/>
      <c r="Q62" s="26"/>
      <c r="R62" s="23"/>
    </row>
    <row r="63" spans="2:18">
      <c r="B63" s="22"/>
      <c r="C63" s="26"/>
      <c r="D63" s="52"/>
      <c r="E63" s="26"/>
      <c r="F63" s="26"/>
      <c r="G63" s="26"/>
      <c r="H63" s="53"/>
      <c r="I63" s="26"/>
      <c r="J63" s="52"/>
      <c r="K63" s="26"/>
      <c r="L63" s="26"/>
      <c r="M63" s="26"/>
      <c r="N63" s="26"/>
      <c r="O63" s="26"/>
      <c r="P63" s="53"/>
      <c r="Q63" s="26"/>
      <c r="R63" s="23"/>
    </row>
    <row r="64" spans="2:18">
      <c r="B64" s="22"/>
      <c r="C64" s="26"/>
      <c r="D64" s="52"/>
      <c r="E64" s="26"/>
      <c r="F64" s="26"/>
      <c r="G64" s="26"/>
      <c r="H64" s="53"/>
      <c r="I64" s="26"/>
      <c r="J64" s="52"/>
      <c r="K64" s="26"/>
      <c r="L64" s="26"/>
      <c r="M64" s="26"/>
      <c r="N64" s="26"/>
      <c r="O64" s="26"/>
      <c r="P64" s="53"/>
      <c r="Q64" s="26"/>
      <c r="R64" s="23"/>
    </row>
    <row r="65" spans="2:18">
      <c r="B65" s="22"/>
      <c r="C65" s="26"/>
      <c r="D65" s="52"/>
      <c r="E65" s="26"/>
      <c r="F65" s="26"/>
      <c r="G65" s="26"/>
      <c r="H65" s="53"/>
      <c r="I65" s="26"/>
      <c r="J65" s="52"/>
      <c r="K65" s="26"/>
      <c r="L65" s="26"/>
      <c r="M65" s="26"/>
      <c r="N65" s="26"/>
      <c r="O65" s="26"/>
      <c r="P65" s="53"/>
      <c r="Q65" s="26"/>
      <c r="R65" s="23"/>
    </row>
    <row r="66" spans="2:18">
      <c r="B66" s="22"/>
      <c r="C66" s="26"/>
      <c r="D66" s="52"/>
      <c r="E66" s="26"/>
      <c r="F66" s="26"/>
      <c r="G66" s="26"/>
      <c r="H66" s="53"/>
      <c r="I66" s="26"/>
      <c r="J66" s="52"/>
      <c r="K66" s="26"/>
      <c r="L66" s="26"/>
      <c r="M66" s="26"/>
      <c r="N66" s="26"/>
      <c r="O66" s="26"/>
      <c r="P66" s="53"/>
      <c r="Q66" s="26"/>
      <c r="R66" s="23"/>
    </row>
    <row r="67" spans="2:18">
      <c r="B67" s="22"/>
      <c r="C67" s="26"/>
      <c r="D67" s="52"/>
      <c r="E67" s="26"/>
      <c r="F67" s="26"/>
      <c r="G67" s="26"/>
      <c r="H67" s="53"/>
      <c r="I67" s="26"/>
      <c r="J67" s="52"/>
      <c r="K67" s="26"/>
      <c r="L67" s="26"/>
      <c r="M67" s="26"/>
      <c r="N67" s="26"/>
      <c r="O67" s="26"/>
      <c r="P67" s="53"/>
      <c r="Q67" s="26"/>
      <c r="R67" s="23"/>
    </row>
    <row r="68" spans="2:18">
      <c r="B68" s="22"/>
      <c r="C68" s="26"/>
      <c r="D68" s="52"/>
      <c r="E68" s="26"/>
      <c r="F68" s="26"/>
      <c r="G68" s="26"/>
      <c r="H68" s="53"/>
      <c r="I68" s="26"/>
      <c r="J68" s="52"/>
      <c r="K68" s="26"/>
      <c r="L68" s="26"/>
      <c r="M68" s="26"/>
      <c r="N68" s="26"/>
      <c r="O68" s="26"/>
      <c r="P68" s="53"/>
      <c r="Q68" s="26"/>
      <c r="R68" s="23"/>
    </row>
    <row r="69" spans="2:18">
      <c r="B69" s="22"/>
      <c r="C69" s="26"/>
      <c r="D69" s="52"/>
      <c r="E69" s="26"/>
      <c r="F69" s="26"/>
      <c r="G69" s="26"/>
      <c r="H69" s="53"/>
      <c r="I69" s="26"/>
      <c r="J69" s="52"/>
      <c r="K69" s="26"/>
      <c r="L69" s="26"/>
      <c r="M69" s="26"/>
      <c r="N69" s="26"/>
      <c r="O69" s="26"/>
      <c r="P69" s="53"/>
      <c r="Q69" s="26"/>
      <c r="R69" s="23"/>
    </row>
    <row r="70" spans="2:18" s="1" customFormat="1" ht="14.4">
      <c r="B70" s="34"/>
      <c r="C70" s="35"/>
      <c r="D70" s="54" t="s">
        <v>51</v>
      </c>
      <c r="E70" s="55"/>
      <c r="F70" s="55"/>
      <c r="G70" s="56" t="s">
        <v>52</v>
      </c>
      <c r="H70" s="57"/>
      <c r="I70" s="35"/>
      <c r="J70" s="54" t="s">
        <v>51</v>
      </c>
      <c r="K70" s="55"/>
      <c r="L70" s="55"/>
      <c r="M70" s="55"/>
      <c r="N70" s="56" t="s">
        <v>52</v>
      </c>
      <c r="O70" s="55"/>
      <c r="P70" s="57"/>
      <c r="Q70" s="35"/>
      <c r="R70" s="36"/>
    </row>
    <row r="71" spans="2:18" s="1" customFormat="1" ht="14.4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" customHeight="1">
      <c r="B76" s="34"/>
      <c r="C76" s="205" t="s">
        <v>136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36"/>
    </row>
    <row r="77" spans="2:18" s="1" customFormat="1" ht="6.9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0" t="s">
        <v>18</v>
      </c>
      <c r="D78" s="35"/>
      <c r="E78" s="35"/>
      <c r="F78" s="245" t="str">
        <f>F6</f>
        <v>Rozšírenie materskej školy - Jakubovany</v>
      </c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35"/>
      <c r="R78" s="36"/>
    </row>
    <row r="79" spans="2:18" ht="30" customHeight="1">
      <c r="B79" s="22"/>
      <c r="C79" s="30" t="s">
        <v>131</v>
      </c>
      <c r="D79" s="26"/>
      <c r="E79" s="26"/>
      <c r="F79" s="245" t="s">
        <v>411</v>
      </c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6"/>
      <c r="R79" s="23"/>
    </row>
    <row r="80" spans="2:18" s="1" customFormat="1" ht="36.9" customHeight="1">
      <c r="B80" s="34"/>
      <c r="C80" s="68" t="s">
        <v>133</v>
      </c>
      <c r="D80" s="35"/>
      <c r="E80" s="35"/>
      <c r="F80" s="207" t="str">
        <f>F8</f>
        <v>03 - Zdravotechnika</v>
      </c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35"/>
      <c r="R80" s="36"/>
    </row>
    <row r="81" spans="2:47" s="1" customFormat="1" ht="6.9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</row>
    <row r="82" spans="2:47" s="1" customFormat="1" ht="18" customHeight="1">
      <c r="B82" s="34"/>
      <c r="C82" s="30" t="s">
        <v>22</v>
      </c>
      <c r="D82" s="35"/>
      <c r="E82" s="35"/>
      <c r="F82" s="28" t="str">
        <f>F10</f>
        <v>Jakubovany</v>
      </c>
      <c r="G82" s="35"/>
      <c r="H82" s="35"/>
      <c r="I82" s="35"/>
      <c r="J82" s="35"/>
      <c r="K82" s="30" t="s">
        <v>24</v>
      </c>
      <c r="L82" s="35"/>
      <c r="M82" s="214">
        <f>IF(O10="","",O10)</f>
        <v>42926</v>
      </c>
      <c r="N82" s="214"/>
      <c r="O82" s="214"/>
      <c r="P82" s="214"/>
      <c r="Q82" s="35"/>
      <c r="R82" s="36"/>
    </row>
    <row r="83" spans="2:47" s="1" customFormat="1" ht="6.9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6"/>
    </row>
    <row r="84" spans="2:47" s="1" customFormat="1" ht="13.2">
      <c r="B84" s="34"/>
      <c r="C84" s="30" t="s">
        <v>25</v>
      </c>
      <c r="D84" s="35"/>
      <c r="E84" s="35"/>
      <c r="F84" s="28" t="str">
        <f>E13</f>
        <v>obec Jakubovany</v>
      </c>
      <c r="G84" s="35"/>
      <c r="H84" s="35"/>
      <c r="I84" s="35"/>
      <c r="J84" s="35"/>
      <c r="K84" s="30" t="s">
        <v>30</v>
      </c>
      <c r="L84" s="35"/>
      <c r="M84" s="219" t="str">
        <f>E19</f>
        <v>aut.Ing.Peter Jurica</v>
      </c>
      <c r="N84" s="219"/>
      <c r="O84" s="219"/>
      <c r="P84" s="219"/>
      <c r="Q84" s="219"/>
      <c r="R84" s="36"/>
    </row>
    <row r="85" spans="2:47" s="1" customFormat="1" ht="14.4" customHeight="1">
      <c r="B85" s="34"/>
      <c r="C85" s="30" t="s">
        <v>29</v>
      </c>
      <c r="D85" s="35"/>
      <c r="E85" s="35"/>
      <c r="F85" s="28" t="str">
        <f>IF(E16="","",E16)</f>
        <v>.</v>
      </c>
      <c r="G85" s="35"/>
      <c r="H85" s="35"/>
      <c r="I85" s="35"/>
      <c r="J85" s="35"/>
      <c r="K85" s="30" t="s">
        <v>33</v>
      </c>
      <c r="L85" s="35"/>
      <c r="M85" s="219" t="str">
        <f>E22</f>
        <v xml:space="preserve"> </v>
      </c>
      <c r="N85" s="219"/>
      <c r="O85" s="219"/>
      <c r="P85" s="219"/>
      <c r="Q85" s="219"/>
      <c r="R85" s="36"/>
    </row>
    <row r="86" spans="2:47" s="1" customFormat="1" ht="10.3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</row>
    <row r="87" spans="2:47" s="1" customFormat="1" ht="29.25" customHeight="1">
      <c r="B87" s="34"/>
      <c r="C87" s="255" t="s">
        <v>137</v>
      </c>
      <c r="D87" s="256"/>
      <c r="E87" s="256"/>
      <c r="F87" s="256"/>
      <c r="G87" s="256"/>
      <c r="H87" s="119"/>
      <c r="I87" s="119"/>
      <c r="J87" s="119"/>
      <c r="K87" s="119"/>
      <c r="L87" s="119"/>
      <c r="M87" s="119"/>
      <c r="N87" s="255" t="s">
        <v>138</v>
      </c>
      <c r="O87" s="256"/>
      <c r="P87" s="256"/>
      <c r="Q87" s="256"/>
      <c r="R87" s="36"/>
    </row>
    <row r="88" spans="2:47" s="1" customFormat="1" ht="10.3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6"/>
    </row>
    <row r="89" spans="2:47" s="1" customFormat="1" ht="29.25" customHeight="1">
      <c r="B89" s="34"/>
      <c r="C89" s="127" t="s">
        <v>139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187">
        <f>N124</f>
        <v>0</v>
      </c>
      <c r="O89" s="253"/>
      <c r="P89" s="253"/>
      <c r="Q89" s="253"/>
      <c r="R89" s="36"/>
      <c r="AU89" s="18" t="s">
        <v>140</v>
      </c>
    </row>
    <row r="90" spans="2:47" s="7" customFormat="1" ht="24.9" customHeight="1">
      <c r="B90" s="128"/>
      <c r="C90" s="129"/>
      <c r="D90" s="130" t="s">
        <v>145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36">
        <f>N125</f>
        <v>0</v>
      </c>
      <c r="O90" s="257"/>
      <c r="P90" s="257"/>
      <c r="Q90" s="257"/>
      <c r="R90" s="131"/>
    </row>
    <row r="91" spans="2:47" s="8" customFormat="1" ht="19.95" customHeight="1">
      <c r="B91" s="132"/>
      <c r="C91" s="97"/>
      <c r="D91" s="108" t="s">
        <v>292</v>
      </c>
      <c r="E91" s="97"/>
      <c r="F91" s="97"/>
      <c r="G91" s="97"/>
      <c r="H91" s="97"/>
      <c r="I91" s="97"/>
      <c r="J91" s="97"/>
      <c r="K91" s="97"/>
      <c r="L91" s="97"/>
      <c r="M91" s="97"/>
      <c r="N91" s="185">
        <f>N126</f>
        <v>0</v>
      </c>
      <c r="O91" s="191"/>
      <c r="P91" s="191"/>
      <c r="Q91" s="191"/>
      <c r="R91" s="133"/>
    </row>
    <row r="92" spans="2:47" s="8" customFormat="1" ht="19.95" customHeight="1">
      <c r="B92" s="132"/>
      <c r="C92" s="97"/>
      <c r="D92" s="108" t="s">
        <v>294</v>
      </c>
      <c r="E92" s="97"/>
      <c r="F92" s="97"/>
      <c r="G92" s="97"/>
      <c r="H92" s="97"/>
      <c r="I92" s="97"/>
      <c r="J92" s="97"/>
      <c r="K92" s="97"/>
      <c r="L92" s="97"/>
      <c r="M92" s="97"/>
      <c r="N92" s="185">
        <f>N127</f>
        <v>0</v>
      </c>
      <c r="O92" s="191"/>
      <c r="P92" s="191"/>
      <c r="Q92" s="191"/>
      <c r="R92" s="133"/>
    </row>
    <row r="93" spans="2:47" s="8" customFormat="1" ht="19.95" customHeight="1">
      <c r="B93" s="132"/>
      <c r="C93" s="97"/>
      <c r="D93" s="108" t="s">
        <v>960</v>
      </c>
      <c r="E93" s="97"/>
      <c r="F93" s="97"/>
      <c r="G93" s="97"/>
      <c r="H93" s="97"/>
      <c r="I93" s="97"/>
      <c r="J93" s="97"/>
      <c r="K93" s="97"/>
      <c r="L93" s="97"/>
      <c r="M93" s="97"/>
      <c r="N93" s="185">
        <f>N133</f>
        <v>0</v>
      </c>
      <c r="O93" s="191"/>
      <c r="P93" s="191"/>
      <c r="Q93" s="191"/>
      <c r="R93" s="133"/>
    </row>
    <row r="94" spans="2:47" s="8" customFormat="1" ht="19.95" customHeight="1">
      <c r="B94" s="132"/>
      <c r="C94" s="97"/>
      <c r="D94" s="108" t="s">
        <v>961</v>
      </c>
      <c r="E94" s="97"/>
      <c r="F94" s="97"/>
      <c r="G94" s="97"/>
      <c r="H94" s="97"/>
      <c r="I94" s="97"/>
      <c r="J94" s="97"/>
      <c r="K94" s="97"/>
      <c r="L94" s="97"/>
      <c r="M94" s="97"/>
      <c r="N94" s="185">
        <f>N148</f>
        <v>0</v>
      </c>
      <c r="O94" s="191"/>
      <c r="P94" s="191"/>
      <c r="Q94" s="191"/>
      <c r="R94" s="133"/>
    </row>
    <row r="95" spans="2:47" s="8" customFormat="1" ht="19.95" customHeight="1">
      <c r="B95" s="132"/>
      <c r="C95" s="97"/>
      <c r="D95" s="108" t="s">
        <v>146</v>
      </c>
      <c r="E95" s="97"/>
      <c r="F95" s="97"/>
      <c r="G95" s="97"/>
      <c r="H95" s="97"/>
      <c r="I95" s="97"/>
      <c r="J95" s="97"/>
      <c r="K95" s="97"/>
      <c r="L95" s="97"/>
      <c r="M95" s="97"/>
      <c r="N95" s="185">
        <f>N176</f>
        <v>0</v>
      </c>
      <c r="O95" s="191"/>
      <c r="P95" s="191"/>
      <c r="Q95" s="191"/>
      <c r="R95" s="133"/>
    </row>
    <row r="96" spans="2:47" s="8" customFormat="1" ht="19.95" customHeight="1">
      <c r="B96" s="132"/>
      <c r="C96" s="97"/>
      <c r="D96" s="108" t="s">
        <v>807</v>
      </c>
      <c r="E96" s="97"/>
      <c r="F96" s="97"/>
      <c r="G96" s="97"/>
      <c r="H96" s="97"/>
      <c r="I96" s="97"/>
      <c r="J96" s="97"/>
      <c r="K96" s="97"/>
      <c r="L96" s="97"/>
      <c r="M96" s="97"/>
      <c r="N96" s="185">
        <f>N193</f>
        <v>0</v>
      </c>
      <c r="O96" s="191"/>
      <c r="P96" s="191"/>
      <c r="Q96" s="191"/>
      <c r="R96" s="133"/>
    </row>
    <row r="97" spans="2:65" s="1" customFormat="1" ht="21.75" customHeight="1"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6"/>
    </row>
    <row r="98" spans="2:65" s="1" customFormat="1" ht="29.25" customHeight="1">
      <c r="B98" s="34"/>
      <c r="C98" s="127" t="s">
        <v>151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253">
        <f>ROUND(N99+N100+N101+N102+N103+N104,2)</f>
        <v>0</v>
      </c>
      <c r="O98" s="254"/>
      <c r="P98" s="254"/>
      <c r="Q98" s="254"/>
      <c r="R98" s="36"/>
      <c r="T98" s="134"/>
      <c r="U98" s="135" t="s">
        <v>39</v>
      </c>
    </row>
    <row r="99" spans="2:65" s="1" customFormat="1" ht="18" customHeight="1">
      <c r="B99" s="136"/>
      <c r="C99" s="137"/>
      <c r="D99" s="182" t="s">
        <v>152</v>
      </c>
      <c r="E99" s="251"/>
      <c r="F99" s="251"/>
      <c r="G99" s="251"/>
      <c r="H99" s="251"/>
      <c r="I99" s="137"/>
      <c r="J99" s="137"/>
      <c r="K99" s="137"/>
      <c r="L99" s="137"/>
      <c r="M99" s="137"/>
      <c r="N99" s="184">
        <f>ROUND(N89*T99,2)</f>
        <v>0</v>
      </c>
      <c r="O99" s="252"/>
      <c r="P99" s="252"/>
      <c r="Q99" s="252"/>
      <c r="R99" s="139"/>
      <c r="S99" s="137"/>
      <c r="T99" s="140"/>
      <c r="U99" s="141" t="s">
        <v>42</v>
      </c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3" t="s">
        <v>153</v>
      </c>
      <c r="AZ99" s="142"/>
      <c r="BA99" s="142"/>
      <c r="BB99" s="142"/>
      <c r="BC99" s="142"/>
      <c r="BD99" s="142"/>
      <c r="BE99" s="144">
        <f t="shared" ref="BE99:BE104" si="0">IF(U99="základná",N99,0)</f>
        <v>0</v>
      </c>
      <c r="BF99" s="144">
        <f t="shared" ref="BF99:BF104" si="1">IF(U99="znížená",N99,0)</f>
        <v>0</v>
      </c>
      <c r="BG99" s="144">
        <f t="shared" ref="BG99:BG104" si="2">IF(U99="zákl. prenesená",N99,0)</f>
        <v>0</v>
      </c>
      <c r="BH99" s="144">
        <f t="shared" ref="BH99:BH104" si="3">IF(U99="zníž. prenesená",N99,0)</f>
        <v>0</v>
      </c>
      <c r="BI99" s="144">
        <f t="shared" ref="BI99:BI104" si="4">IF(U99="nulová",N99,0)</f>
        <v>0</v>
      </c>
      <c r="BJ99" s="143" t="s">
        <v>87</v>
      </c>
      <c r="BK99" s="142"/>
      <c r="BL99" s="142"/>
      <c r="BM99" s="142"/>
    </row>
    <row r="100" spans="2:65" s="1" customFormat="1" ht="18" customHeight="1">
      <c r="B100" s="136"/>
      <c r="C100" s="137"/>
      <c r="D100" s="182" t="s">
        <v>154</v>
      </c>
      <c r="E100" s="251"/>
      <c r="F100" s="251"/>
      <c r="G100" s="251"/>
      <c r="H100" s="251"/>
      <c r="I100" s="137"/>
      <c r="J100" s="137"/>
      <c r="K100" s="137"/>
      <c r="L100" s="137"/>
      <c r="M100" s="137"/>
      <c r="N100" s="184">
        <f>ROUND(N89*T100,2)</f>
        <v>0</v>
      </c>
      <c r="O100" s="252"/>
      <c r="P100" s="252"/>
      <c r="Q100" s="252"/>
      <c r="R100" s="139"/>
      <c r="S100" s="137"/>
      <c r="T100" s="140"/>
      <c r="U100" s="141" t="s">
        <v>42</v>
      </c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3" t="s">
        <v>153</v>
      </c>
      <c r="AZ100" s="142"/>
      <c r="BA100" s="142"/>
      <c r="BB100" s="142"/>
      <c r="BC100" s="142"/>
      <c r="BD100" s="142"/>
      <c r="BE100" s="144">
        <f t="shared" si="0"/>
        <v>0</v>
      </c>
      <c r="BF100" s="144">
        <f t="shared" si="1"/>
        <v>0</v>
      </c>
      <c r="BG100" s="144">
        <f t="shared" si="2"/>
        <v>0</v>
      </c>
      <c r="BH100" s="144">
        <f t="shared" si="3"/>
        <v>0</v>
      </c>
      <c r="BI100" s="144">
        <f t="shared" si="4"/>
        <v>0</v>
      </c>
      <c r="BJ100" s="143" t="s">
        <v>87</v>
      </c>
      <c r="BK100" s="142"/>
      <c r="BL100" s="142"/>
      <c r="BM100" s="142"/>
    </row>
    <row r="101" spans="2:65" s="1" customFormat="1" ht="18" customHeight="1">
      <c r="B101" s="136"/>
      <c r="C101" s="137"/>
      <c r="D101" s="182" t="s">
        <v>155</v>
      </c>
      <c r="E101" s="251"/>
      <c r="F101" s="251"/>
      <c r="G101" s="251"/>
      <c r="H101" s="251"/>
      <c r="I101" s="137"/>
      <c r="J101" s="137"/>
      <c r="K101" s="137"/>
      <c r="L101" s="137"/>
      <c r="M101" s="137"/>
      <c r="N101" s="184">
        <f>ROUND(N89*T101,2)</f>
        <v>0</v>
      </c>
      <c r="O101" s="252"/>
      <c r="P101" s="252"/>
      <c r="Q101" s="252"/>
      <c r="R101" s="139"/>
      <c r="S101" s="137"/>
      <c r="T101" s="140"/>
      <c r="U101" s="141" t="s">
        <v>42</v>
      </c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3" t="s">
        <v>153</v>
      </c>
      <c r="AZ101" s="142"/>
      <c r="BA101" s="142"/>
      <c r="BB101" s="142"/>
      <c r="BC101" s="142"/>
      <c r="BD101" s="142"/>
      <c r="BE101" s="144">
        <f t="shared" si="0"/>
        <v>0</v>
      </c>
      <c r="BF101" s="144">
        <f t="shared" si="1"/>
        <v>0</v>
      </c>
      <c r="BG101" s="144">
        <f t="shared" si="2"/>
        <v>0</v>
      </c>
      <c r="BH101" s="144">
        <f t="shared" si="3"/>
        <v>0</v>
      </c>
      <c r="BI101" s="144">
        <f t="shared" si="4"/>
        <v>0</v>
      </c>
      <c r="BJ101" s="143" t="s">
        <v>87</v>
      </c>
      <c r="BK101" s="142"/>
      <c r="BL101" s="142"/>
      <c r="BM101" s="142"/>
    </row>
    <row r="102" spans="2:65" s="1" customFormat="1" ht="18" customHeight="1">
      <c r="B102" s="136"/>
      <c r="C102" s="137"/>
      <c r="D102" s="182" t="s">
        <v>156</v>
      </c>
      <c r="E102" s="251"/>
      <c r="F102" s="251"/>
      <c r="G102" s="251"/>
      <c r="H102" s="251"/>
      <c r="I102" s="137"/>
      <c r="J102" s="137"/>
      <c r="K102" s="137"/>
      <c r="L102" s="137"/>
      <c r="M102" s="137"/>
      <c r="N102" s="184">
        <f>ROUND(N89*T102,2)</f>
        <v>0</v>
      </c>
      <c r="O102" s="252"/>
      <c r="P102" s="252"/>
      <c r="Q102" s="252"/>
      <c r="R102" s="139"/>
      <c r="S102" s="137"/>
      <c r="T102" s="140"/>
      <c r="U102" s="141" t="s">
        <v>42</v>
      </c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3" t="s">
        <v>153</v>
      </c>
      <c r="AZ102" s="142"/>
      <c r="BA102" s="142"/>
      <c r="BB102" s="142"/>
      <c r="BC102" s="142"/>
      <c r="BD102" s="142"/>
      <c r="BE102" s="144">
        <f t="shared" si="0"/>
        <v>0</v>
      </c>
      <c r="BF102" s="144">
        <f t="shared" si="1"/>
        <v>0</v>
      </c>
      <c r="BG102" s="144">
        <f t="shared" si="2"/>
        <v>0</v>
      </c>
      <c r="BH102" s="144">
        <f t="shared" si="3"/>
        <v>0</v>
      </c>
      <c r="BI102" s="144">
        <f t="shared" si="4"/>
        <v>0</v>
      </c>
      <c r="BJ102" s="143" t="s">
        <v>87</v>
      </c>
      <c r="BK102" s="142"/>
      <c r="BL102" s="142"/>
      <c r="BM102" s="142"/>
    </row>
    <row r="103" spans="2:65" s="1" customFormat="1" ht="18" customHeight="1">
      <c r="B103" s="136"/>
      <c r="C103" s="137"/>
      <c r="D103" s="182" t="s">
        <v>157</v>
      </c>
      <c r="E103" s="251"/>
      <c r="F103" s="251"/>
      <c r="G103" s="251"/>
      <c r="H103" s="251"/>
      <c r="I103" s="137"/>
      <c r="J103" s="137"/>
      <c r="K103" s="137"/>
      <c r="L103" s="137"/>
      <c r="M103" s="137"/>
      <c r="N103" s="184">
        <f>ROUND(N89*T103,2)</f>
        <v>0</v>
      </c>
      <c r="O103" s="252"/>
      <c r="P103" s="252"/>
      <c r="Q103" s="252"/>
      <c r="R103" s="139"/>
      <c r="S103" s="137"/>
      <c r="T103" s="140"/>
      <c r="U103" s="141" t="s">
        <v>42</v>
      </c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3" t="s">
        <v>153</v>
      </c>
      <c r="AZ103" s="142"/>
      <c r="BA103" s="142"/>
      <c r="BB103" s="142"/>
      <c r="BC103" s="142"/>
      <c r="BD103" s="142"/>
      <c r="BE103" s="144">
        <f t="shared" si="0"/>
        <v>0</v>
      </c>
      <c r="BF103" s="144">
        <f t="shared" si="1"/>
        <v>0</v>
      </c>
      <c r="BG103" s="144">
        <f t="shared" si="2"/>
        <v>0</v>
      </c>
      <c r="BH103" s="144">
        <f t="shared" si="3"/>
        <v>0</v>
      </c>
      <c r="BI103" s="144">
        <f t="shared" si="4"/>
        <v>0</v>
      </c>
      <c r="BJ103" s="143" t="s">
        <v>87</v>
      </c>
      <c r="BK103" s="142"/>
      <c r="BL103" s="142"/>
      <c r="BM103" s="142"/>
    </row>
    <row r="104" spans="2:65" s="1" customFormat="1" ht="18" customHeight="1">
      <c r="B104" s="136"/>
      <c r="C104" s="137"/>
      <c r="D104" s="138" t="s">
        <v>158</v>
      </c>
      <c r="E104" s="137"/>
      <c r="F104" s="137"/>
      <c r="G104" s="137"/>
      <c r="H104" s="137"/>
      <c r="I104" s="137"/>
      <c r="J104" s="137"/>
      <c r="K104" s="137"/>
      <c r="L104" s="137"/>
      <c r="M104" s="137"/>
      <c r="N104" s="184">
        <f>ROUND(N89*T104,2)</f>
        <v>0</v>
      </c>
      <c r="O104" s="252"/>
      <c r="P104" s="252"/>
      <c r="Q104" s="252"/>
      <c r="R104" s="139"/>
      <c r="S104" s="137"/>
      <c r="T104" s="145"/>
      <c r="U104" s="146" t="s">
        <v>42</v>
      </c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3" t="s">
        <v>159</v>
      </c>
      <c r="AZ104" s="142"/>
      <c r="BA104" s="142"/>
      <c r="BB104" s="142"/>
      <c r="BC104" s="142"/>
      <c r="BD104" s="142"/>
      <c r="BE104" s="144">
        <f t="shared" si="0"/>
        <v>0</v>
      </c>
      <c r="BF104" s="144">
        <f t="shared" si="1"/>
        <v>0</v>
      </c>
      <c r="BG104" s="144">
        <f t="shared" si="2"/>
        <v>0</v>
      </c>
      <c r="BH104" s="144">
        <f t="shared" si="3"/>
        <v>0</v>
      </c>
      <c r="BI104" s="144">
        <f t="shared" si="4"/>
        <v>0</v>
      </c>
      <c r="BJ104" s="143" t="s">
        <v>87</v>
      </c>
      <c r="BK104" s="142"/>
      <c r="BL104" s="142"/>
      <c r="BM104" s="142"/>
    </row>
    <row r="105" spans="2:65" s="1" customFormat="1"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6"/>
    </row>
    <row r="106" spans="2:65" s="1" customFormat="1" ht="29.25" customHeight="1">
      <c r="B106" s="34"/>
      <c r="C106" s="118" t="s">
        <v>124</v>
      </c>
      <c r="D106" s="119"/>
      <c r="E106" s="119"/>
      <c r="F106" s="119"/>
      <c r="G106" s="119"/>
      <c r="H106" s="119"/>
      <c r="I106" s="119"/>
      <c r="J106" s="119"/>
      <c r="K106" s="119"/>
      <c r="L106" s="179">
        <f>ROUND(SUM(N89+N98),2)</f>
        <v>0</v>
      </c>
      <c r="M106" s="179"/>
      <c r="N106" s="179"/>
      <c r="O106" s="179"/>
      <c r="P106" s="179"/>
      <c r="Q106" s="179"/>
      <c r="R106" s="36"/>
    </row>
    <row r="107" spans="2:65" s="1" customFormat="1" ht="6.9" customHeight="1"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60"/>
    </row>
    <row r="111" spans="2:65" s="1" customFormat="1" ht="6.9" customHeight="1"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3"/>
    </row>
    <row r="112" spans="2:65" s="1" customFormat="1" ht="36.9" customHeight="1">
      <c r="B112" s="34"/>
      <c r="C112" s="205" t="s">
        <v>160</v>
      </c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  <c r="R112" s="36"/>
    </row>
    <row r="113" spans="2:65" s="1" customFormat="1" ht="6.9" customHeigh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</row>
    <row r="114" spans="2:65" s="1" customFormat="1" ht="30" customHeight="1">
      <c r="B114" s="34"/>
      <c r="C114" s="30" t="s">
        <v>18</v>
      </c>
      <c r="D114" s="35"/>
      <c r="E114" s="35"/>
      <c r="F114" s="245" t="str">
        <f>F6</f>
        <v>Rozšírenie materskej školy - Jakubovany</v>
      </c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35"/>
      <c r="R114" s="36"/>
    </row>
    <row r="115" spans="2:65" ht="30" customHeight="1">
      <c r="B115" s="22"/>
      <c r="C115" s="30" t="s">
        <v>131</v>
      </c>
      <c r="D115" s="26"/>
      <c r="E115" s="26"/>
      <c r="F115" s="245" t="s">
        <v>411</v>
      </c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26"/>
      <c r="R115" s="23"/>
    </row>
    <row r="116" spans="2:65" s="1" customFormat="1" ht="36.9" customHeight="1">
      <c r="B116" s="34"/>
      <c r="C116" s="68" t="s">
        <v>133</v>
      </c>
      <c r="D116" s="35"/>
      <c r="E116" s="35"/>
      <c r="F116" s="207" t="str">
        <f>F8</f>
        <v>03 - Zdravotechnika</v>
      </c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35"/>
      <c r="R116" s="36"/>
    </row>
    <row r="117" spans="2:65" s="1" customFormat="1" ht="6.9" customHeight="1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</row>
    <row r="118" spans="2:65" s="1" customFormat="1" ht="18" customHeight="1">
      <c r="B118" s="34"/>
      <c r="C118" s="30" t="s">
        <v>22</v>
      </c>
      <c r="D118" s="35"/>
      <c r="E118" s="35"/>
      <c r="F118" s="28" t="str">
        <f>F10</f>
        <v>Jakubovany</v>
      </c>
      <c r="G118" s="35"/>
      <c r="H118" s="35"/>
      <c r="I118" s="35"/>
      <c r="J118" s="35"/>
      <c r="K118" s="30" t="s">
        <v>24</v>
      </c>
      <c r="L118" s="35"/>
      <c r="M118" s="214">
        <f>IF(O10="","",O10)</f>
        <v>42926</v>
      </c>
      <c r="N118" s="214"/>
      <c r="O118" s="214"/>
      <c r="P118" s="214"/>
      <c r="Q118" s="35"/>
      <c r="R118" s="36"/>
    </row>
    <row r="119" spans="2:65" s="1" customFormat="1" ht="6.9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  <row r="120" spans="2:65" s="1" customFormat="1" ht="13.2">
      <c r="B120" s="34"/>
      <c r="C120" s="30" t="s">
        <v>25</v>
      </c>
      <c r="D120" s="35"/>
      <c r="E120" s="35"/>
      <c r="F120" s="28" t="str">
        <f>E13</f>
        <v>obec Jakubovany</v>
      </c>
      <c r="G120" s="35"/>
      <c r="H120" s="35"/>
      <c r="I120" s="35"/>
      <c r="J120" s="35"/>
      <c r="K120" s="30" t="s">
        <v>30</v>
      </c>
      <c r="L120" s="35"/>
      <c r="M120" s="219" t="str">
        <f>E19</f>
        <v>aut.Ing.Peter Jurica</v>
      </c>
      <c r="N120" s="219"/>
      <c r="O120" s="219"/>
      <c r="P120" s="219"/>
      <c r="Q120" s="219"/>
      <c r="R120" s="36"/>
    </row>
    <row r="121" spans="2:65" s="1" customFormat="1" ht="14.4" customHeight="1">
      <c r="B121" s="34"/>
      <c r="C121" s="30" t="s">
        <v>29</v>
      </c>
      <c r="D121" s="35"/>
      <c r="E121" s="35"/>
      <c r="F121" s="28" t="str">
        <f>IF(E16="","",E16)</f>
        <v>.</v>
      </c>
      <c r="G121" s="35"/>
      <c r="H121" s="35"/>
      <c r="I121" s="35"/>
      <c r="J121" s="35"/>
      <c r="K121" s="30" t="s">
        <v>33</v>
      </c>
      <c r="L121" s="35"/>
      <c r="M121" s="219" t="str">
        <f>E22</f>
        <v xml:space="preserve"> </v>
      </c>
      <c r="N121" s="219"/>
      <c r="O121" s="219"/>
      <c r="P121" s="219"/>
      <c r="Q121" s="219"/>
      <c r="R121" s="36"/>
    </row>
    <row r="122" spans="2:65" s="1" customFormat="1" ht="10.35" customHeight="1"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6"/>
    </row>
    <row r="123" spans="2:65" s="9" customFormat="1" ht="29.25" customHeight="1">
      <c r="B123" s="147"/>
      <c r="C123" s="148" t="s">
        <v>161</v>
      </c>
      <c r="D123" s="149" t="s">
        <v>162</v>
      </c>
      <c r="E123" s="149" t="s">
        <v>57</v>
      </c>
      <c r="F123" s="248" t="s">
        <v>163</v>
      </c>
      <c r="G123" s="248"/>
      <c r="H123" s="248"/>
      <c r="I123" s="248"/>
      <c r="J123" s="149" t="s">
        <v>164</v>
      </c>
      <c r="K123" s="149" t="s">
        <v>165</v>
      </c>
      <c r="L123" s="249" t="s">
        <v>166</v>
      </c>
      <c r="M123" s="249"/>
      <c r="N123" s="248" t="s">
        <v>138</v>
      </c>
      <c r="O123" s="248"/>
      <c r="P123" s="248"/>
      <c r="Q123" s="250"/>
      <c r="R123" s="150"/>
      <c r="T123" s="74" t="s">
        <v>167</v>
      </c>
      <c r="U123" s="75" t="s">
        <v>39</v>
      </c>
      <c r="V123" s="75" t="s">
        <v>168</v>
      </c>
      <c r="W123" s="75" t="s">
        <v>169</v>
      </c>
      <c r="X123" s="75" t="s">
        <v>170</v>
      </c>
      <c r="Y123" s="75" t="s">
        <v>171</v>
      </c>
      <c r="Z123" s="75" t="s">
        <v>172</v>
      </c>
      <c r="AA123" s="76" t="s">
        <v>173</v>
      </c>
    </row>
    <row r="124" spans="2:65" s="1" customFormat="1" ht="29.25" customHeight="1">
      <c r="B124" s="34"/>
      <c r="C124" s="78" t="s">
        <v>135</v>
      </c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233">
        <f>BK124</f>
        <v>0</v>
      </c>
      <c r="O124" s="234"/>
      <c r="P124" s="234"/>
      <c r="Q124" s="234"/>
      <c r="R124" s="36"/>
      <c r="T124" s="77"/>
      <c r="U124" s="50"/>
      <c r="V124" s="50"/>
      <c r="W124" s="151">
        <f>W125+W197</f>
        <v>0</v>
      </c>
      <c r="X124" s="50"/>
      <c r="Y124" s="151">
        <f>Y125+Y197</f>
        <v>0</v>
      </c>
      <c r="Z124" s="50"/>
      <c r="AA124" s="152">
        <f>AA125+AA197</f>
        <v>0</v>
      </c>
      <c r="AT124" s="18" t="s">
        <v>74</v>
      </c>
      <c r="AU124" s="18" t="s">
        <v>140</v>
      </c>
      <c r="BK124" s="153">
        <f>BK125+BK197</f>
        <v>0</v>
      </c>
    </row>
    <row r="125" spans="2:65" s="10" customFormat="1" ht="37.35" customHeight="1">
      <c r="B125" s="154"/>
      <c r="C125" s="155"/>
      <c r="D125" s="156" t="s">
        <v>145</v>
      </c>
      <c r="E125" s="156"/>
      <c r="F125" s="156"/>
      <c r="G125" s="156"/>
      <c r="H125" s="156"/>
      <c r="I125" s="156"/>
      <c r="J125" s="156"/>
      <c r="K125" s="156"/>
      <c r="L125" s="156"/>
      <c r="M125" s="156"/>
      <c r="N125" s="235">
        <f>BK125</f>
        <v>0</v>
      </c>
      <c r="O125" s="236"/>
      <c r="P125" s="236"/>
      <c r="Q125" s="236"/>
      <c r="R125" s="157"/>
      <c r="T125" s="158"/>
      <c r="U125" s="155"/>
      <c r="V125" s="155"/>
      <c r="W125" s="159">
        <f>W126+W127+W133+W148+W176+W193</f>
        <v>0</v>
      </c>
      <c r="X125" s="155"/>
      <c r="Y125" s="159">
        <f>Y126+Y127+Y133+Y148+Y176+Y193</f>
        <v>0</v>
      </c>
      <c r="Z125" s="155"/>
      <c r="AA125" s="160">
        <f>AA126+AA127+AA133+AA148+AA176+AA193</f>
        <v>0</v>
      </c>
      <c r="AR125" s="161" t="s">
        <v>87</v>
      </c>
      <c r="AT125" s="162" t="s">
        <v>74</v>
      </c>
      <c r="AU125" s="162" t="s">
        <v>75</v>
      </c>
      <c r="AY125" s="161" t="s">
        <v>174</v>
      </c>
      <c r="BK125" s="163">
        <f>BK126+BK127+BK133+BK148+BK176+BK193</f>
        <v>0</v>
      </c>
    </row>
    <row r="126" spans="2:65" s="10" customFormat="1" ht="19.95" customHeight="1">
      <c r="B126" s="154"/>
      <c r="C126" s="155"/>
      <c r="D126" s="164" t="s">
        <v>292</v>
      </c>
      <c r="E126" s="164"/>
      <c r="F126" s="164"/>
      <c r="G126" s="164"/>
      <c r="H126" s="164"/>
      <c r="I126" s="164"/>
      <c r="J126" s="164"/>
      <c r="K126" s="164"/>
      <c r="L126" s="164"/>
      <c r="M126" s="164"/>
      <c r="N126" s="267">
        <f>BK126</f>
        <v>0</v>
      </c>
      <c r="O126" s="185"/>
      <c r="P126" s="185"/>
      <c r="Q126" s="185"/>
      <c r="R126" s="157"/>
      <c r="T126" s="158"/>
      <c r="U126" s="155"/>
      <c r="V126" s="155"/>
      <c r="W126" s="159">
        <v>0</v>
      </c>
      <c r="X126" s="155"/>
      <c r="Y126" s="159">
        <v>0</v>
      </c>
      <c r="Z126" s="155"/>
      <c r="AA126" s="160">
        <v>0</v>
      </c>
      <c r="AR126" s="161" t="s">
        <v>87</v>
      </c>
      <c r="AT126" s="162" t="s">
        <v>74</v>
      </c>
      <c r="AU126" s="162" t="s">
        <v>82</v>
      </c>
      <c r="AY126" s="161" t="s">
        <v>174</v>
      </c>
      <c r="BK126" s="163">
        <v>0</v>
      </c>
    </row>
    <row r="127" spans="2:65" s="10" customFormat="1" ht="19.95" customHeight="1">
      <c r="B127" s="154"/>
      <c r="C127" s="155"/>
      <c r="D127" s="164" t="s">
        <v>294</v>
      </c>
      <c r="E127" s="164"/>
      <c r="F127" s="164"/>
      <c r="G127" s="164"/>
      <c r="H127" s="164"/>
      <c r="I127" s="164"/>
      <c r="J127" s="164"/>
      <c r="K127" s="164"/>
      <c r="L127" s="164"/>
      <c r="M127" s="164"/>
      <c r="N127" s="237">
        <f>BK127</f>
        <v>0</v>
      </c>
      <c r="O127" s="238"/>
      <c r="P127" s="238"/>
      <c r="Q127" s="238"/>
      <c r="R127" s="157"/>
      <c r="T127" s="158"/>
      <c r="U127" s="155"/>
      <c r="V127" s="155"/>
      <c r="W127" s="159">
        <f>SUM(W128:W132)</f>
        <v>0</v>
      </c>
      <c r="X127" s="155"/>
      <c r="Y127" s="159">
        <f>SUM(Y128:Y132)</f>
        <v>0</v>
      </c>
      <c r="Z127" s="155"/>
      <c r="AA127" s="160">
        <f>SUM(AA128:AA132)</f>
        <v>0</v>
      </c>
      <c r="AR127" s="161" t="s">
        <v>87</v>
      </c>
      <c r="AT127" s="162" t="s">
        <v>74</v>
      </c>
      <c r="AU127" s="162" t="s">
        <v>82</v>
      </c>
      <c r="AY127" s="161" t="s">
        <v>174</v>
      </c>
      <c r="BK127" s="163">
        <f>SUM(BK128:BK132)</f>
        <v>0</v>
      </c>
    </row>
    <row r="128" spans="2:65" s="1" customFormat="1" ht="31.5" customHeight="1">
      <c r="B128" s="136"/>
      <c r="C128" s="165" t="s">
        <v>82</v>
      </c>
      <c r="D128" s="165" t="s">
        <v>175</v>
      </c>
      <c r="E128" s="166" t="s">
        <v>962</v>
      </c>
      <c r="F128" s="239" t="s">
        <v>963</v>
      </c>
      <c r="G128" s="239"/>
      <c r="H128" s="239"/>
      <c r="I128" s="239"/>
      <c r="J128" s="167" t="s">
        <v>198</v>
      </c>
      <c r="K128" s="168">
        <v>91</v>
      </c>
      <c r="L128" s="240">
        <v>0</v>
      </c>
      <c r="M128" s="240"/>
      <c r="N128" s="241">
        <f>ROUND(L128*K128,2)</f>
        <v>0</v>
      </c>
      <c r="O128" s="241"/>
      <c r="P128" s="241"/>
      <c r="Q128" s="241"/>
      <c r="R128" s="139"/>
      <c r="T128" s="169" t="s">
        <v>5</v>
      </c>
      <c r="U128" s="43" t="s">
        <v>42</v>
      </c>
      <c r="V128" s="35"/>
      <c r="W128" s="170">
        <f>V128*K128</f>
        <v>0</v>
      </c>
      <c r="X128" s="170">
        <v>0</v>
      </c>
      <c r="Y128" s="170">
        <f>X128*K128</f>
        <v>0</v>
      </c>
      <c r="Z128" s="170">
        <v>0</v>
      </c>
      <c r="AA128" s="171">
        <f>Z128*K128</f>
        <v>0</v>
      </c>
      <c r="AR128" s="18" t="s">
        <v>237</v>
      </c>
      <c r="AT128" s="18" t="s">
        <v>175</v>
      </c>
      <c r="AU128" s="18" t="s">
        <v>87</v>
      </c>
      <c r="AY128" s="18" t="s">
        <v>174</v>
      </c>
      <c r="BE128" s="112">
        <f>IF(U128="základná",N128,0)</f>
        <v>0</v>
      </c>
      <c r="BF128" s="112">
        <f>IF(U128="znížená",N128,0)</f>
        <v>0</v>
      </c>
      <c r="BG128" s="112">
        <f>IF(U128="zákl. prenesená",N128,0)</f>
        <v>0</v>
      </c>
      <c r="BH128" s="112">
        <f>IF(U128="zníž. prenesená",N128,0)</f>
        <v>0</v>
      </c>
      <c r="BI128" s="112">
        <f>IF(U128="nulová",N128,0)</f>
        <v>0</v>
      </c>
      <c r="BJ128" s="18" t="s">
        <v>87</v>
      </c>
      <c r="BK128" s="112">
        <f>ROUND(L128*K128,2)</f>
        <v>0</v>
      </c>
      <c r="BL128" s="18" t="s">
        <v>237</v>
      </c>
      <c r="BM128" s="18" t="s">
        <v>87</v>
      </c>
    </row>
    <row r="129" spans="2:65" s="1" customFormat="1" ht="31.5" customHeight="1">
      <c r="B129" s="136"/>
      <c r="C129" s="172" t="s">
        <v>87</v>
      </c>
      <c r="D129" s="172" t="s">
        <v>278</v>
      </c>
      <c r="E129" s="173" t="s">
        <v>964</v>
      </c>
      <c r="F129" s="242" t="s">
        <v>965</v>
      </c>
      <c r="G129" s="242"/>
      <c r="H129" s="242"/>
      <c r="I129" s="242"/>
      <c r="J129" s="174" t="s">
        <v>198</v>
      </c>
      <c r="K129" s="175">
        <v>18</v>
      </c>
      <c r="L129" s="243">
        <v>0</v>
      </c>
      <c r="M129" s="243"/>
      <c r="N129" s="244">
        <f>ROUND(L129*K129,2)</f>
        <v>0</v>
      </c>
      <c r="O129" s="241"/>
      <c r="P129" s="241"/>
      <c r="Q129" s="241"/>
      <c r="R129" s="139"/>
      <c r="T129" s="169" t="s">
        <v>5</v>
      </c>
      <c r="U129" s="43" t="s">
        <v>42</v>
      </c>
      <c r="V129" s="35"/>
      <c r="W129" s="170">
        <f>V129*K129</f>
        <v>0</v>
      </c>
      <c r="X129" s="170">
        <v>0</v>
      </c>
      <c r="Y129" s="170">
        <f>X129*K129</f>
        <v>0</v>
      </c>
      <c r="Z129" s="170">
        <v>0</v>
      </c>
      <c r="AA129" s="171">
        <f>Z129*K129</f>
        <v>0</v>
      </c>
      <c r="AR129" s="18" t="s">
        <v>282</v>
      </c>
      <c r="AT129" s="18" t="s">
        <v>278</v>
      </c>
      <c r="AU129" s="18" t="s">
        <v>87</v>
      </c>
      <c r="AY129" s="18" t="s">
        <v>174</v>
      </c>
      <c r="BE129" s="112">
        <f>IF(U129="základná",N129,0)</f>
        <v>0</v>
      </c>
      <c r="BF129" s="112">
        <f>IF(U129="znížená",N129,0)</f>
        <v>0</v>
      </c>
      <c r="BG129" s="112">
        <f>IF(U129="zákl. prenesená",N129,0)</f>
        <v>0</v>
      </c>
      <c r="BH129" s="112">
        <f>IF(U129="zníž. prenesená",N129,0)</f>
        <v>0</v>
      </c>
      <c r="BI129" s="112">
        <f>IF(U129="nulová",N129,0)</f>
        <v>0</v>
      </c>
      <c r="BJ129" s="18" t="s">
        <v>87</v>
      </c>
      <c r="BK129" s="112">
        <f>ROUND(L129*K129,2)</f>
        <v>0</v>
      </c>
      <c r="BL129" s="18" t="s">
        <v>237</v>
      </c>
      <c r="BM129" s="18" t="s">
        <v>179</v>
      </c>
    </row>
    <row r="130" spans="2:65" s="1" customFormat="1" ht="31.5" customHeight="1">
      <c r="B130" s="136"/>
      <c r="C130" s="172" t="s">
        <v>184</v>
      </c>
      <c r="D130" s="172" t="s">
        <v>278</v>
      </c>
      <c r="E130" s="173" t="s">
        <v>966</v>
      </c>
      <c r="F130" s="242" t="s">
        <v>967</v>
      </c>
      <c r="G130" s="242"/>
      <c r="H130" s="242"/>
      <c r="I130" s="242"/>
      <c r="J130" s="174" t="s">
        <v>198</v>
      </c>
      <c r="K130" s="175">
        <v>35</v>
      </c>
      <c r="L130" s="243">
        <v>0</v>
      </c>
      <c r="M130" s="243"/>
      <c r="N130" s="244">
        <f>ROUND(L130*K130,2)</f>
        <v>0</v>
      </c>
      <c r="O130" s="241"/>
      <c r="P130" s="241"/>
      <c r="Q130" s="241"/>
      <c r="R130" s="139"/>
      <c r="T130" s="169" t="s">
        <v>5</v>
      </c>
      <c r="U130" s="43" t="s">
        <v>42</v>
      </c>
      <c r="V130" s="35"/>
      <c r="W130" s="170">
        <f>V130*K130</f>
        <v>0</v>
      </c>
      <c r="X130" s="170">
        <v>0</v>
      </c>
      <c r="Y130" s="170">
        <f>X130*K130</f>
        <v>0</v>
      </c>
      <c r="Z130" s="170">
        <v>0</v>
      </c>
      <c r="AA130" s="171">
        <f>Z130*K130</f>
        <v>0</v>
      </c>
      <c r="AR130" s="18" t="s">
        <v>282</v>
      </c>
      <c r="AT130" s="18" t="s">
        <v>278</v>
      </c>
      <c r="AU130" s="18" t="s">
        <v>87</v>
      </c>
      <c r="AY130" s="18" t="s">
        <v>174</v>
      </c>
      <c r="BE130" s="112">
        <f>IF(U130="základná",N130,0)</f>
        <v>0</v>
      </c>
      <c r="BF130" s="112">
        <f>IF(U130="znížená",N130,0)</f>
        <v>0</v>
      </c>
      <c r="BG130" s="112">
        <f>IF(U130="zákl. prenesená",N130,0)</f>
        <v>0</v>
      </c>
      <c r="BH130" s="112">
        <f>IF(U130="zníž. prenesená",N130,0)</f>
        <v>0</v>
      </c>
      <c r="BI130" s="112">
        <f>IF(U130="nulová",N130,0)</f>
        <v>0</v>
      </c>
      <c r="BJ130" s="18" t="s">
        <v>87</v>
      </c>
      <c r="BK130" s="112">
        <f>ROUND(L130*K130,2)</f>
        <v>0</v>
      </c>
      <c r="BL130" s="18" t="s">
        <v>237</v>
      </c>
      <c r="BM130" s="18" t="s">
        <v>195</v>
      </c>
    </row>
    <row r="131" spans="2:65" s="1" customFormat="1" ht="31.5" customHeight="1">
      <c r="B131" s="136"/>
      <c r="C131" s="172" t="s">
        <v>179</v>
      </c>
      <c r="D131" s="172" t="s">
        <v>278</v>
      </c>
      <c r="E131" s="173" t="s">
        <v>968</v>
      </c>
      <c r="F131" s="242" t="s">
        <v>969</v>
      </c>
      <c r="G131" s="242"/>
      <c r="H131" s="242"/>
      <c r="I131" s="242"/>
      <c r="J131" s="174" t="s">
        <v>198</v>
      </c>
      <c r="K131" s="175">
        <v>28</v>
      </c>
      <c r="L131" s="243">
        <v>0</v>
      </c>
      <c r="M131" s="243"/>
      <c r="N131" s="244">
        <f>ROUND(L131*K131,2)</f>
        <v>0</v>
      </c>
      <c r="O131" s="241"/>
      <c r="P131" s="241"/>
      <c r="Q131" s="241"/>
      <c r="R131" s="139"/>
      <c r="T131" s="169" t="s">
        <v>5</v>
      </c>
      <c r="U131" s="43" t="s">
        <v>42</v>
      </c>
      <c r="V131" s="35"/>
      <c r="W131" s="170">
        <f>V131*K131</f>
        <v>0</v>
      </c>
      <c r="X131" s="170">
        <v>0</v>
      </c>
      <c r="Y131" s="170">
        <f>X131*K131</f>
        <v>0</v>
      </c>
      <c r="Z131" s="170">
        <v>0</v>
      </c>
      <c r="AA131" s="171">
        <f>Z131*K131</f>
        <v>0</v>
      </c>
      <c r="AR131" s="18" t="s">
        <v>282</v>
      </c>
      <c r="AT131" s="18" t="s">
        <v>278</v>
      </c>
      <c r="AU131" s="18" t="s">
        <v>87</v>
      </c>
      <c r="AY131" s="18" t="s">
        <v>174</v>
      </c>
      <c r="BE131" s="112">
        <f>IF(U131="základná",N131,0)</f>
        <v>0</v>
      </c>
      <c r="BF131" s="112">
        <f>IF(U131="znížená",N131,0)</f>
        <v>0</v>
      </c>
      <c r="BG131" s="112">
        <f>IF(U131="zákl. prenesená",N131,0)</f>
        <v>0</v>
      </c>
      <c r="BH131" s="112">
        <f>IF(U131="zníž. prenesená",N131,0)</f>
        <v>0</v>
      </c>
      <c r="BI131" s="112">
        <f>IF(U131="nulová",N131,0)</f>
        <v>0</v>
      </c>
      <c r="BJ131" s="18" t="s">
        <v>87</v>
      </c>
      <c r="BK131" s="112">
        <f>ROUND(L131*K131,2)</f>
        <v>0</v>
      </c>
      <c r="BL131" s="18" t="s">
        <v>237</v>
      </c>
      <c r="BM131" s="18" t="s">
        <v>204</v>
      </c>
    </row>
    <row r="132" spans="2:65" s="1" customFormat="1" ht="31.5" customHeight="1">
      <c r="B132" s="136"/>
      <c r="C132" s="172" t="s">
        <v>191</v>
      </c>
      <c r="D132" s="172" t="s">
        <v>278</v>
      </c>
      <c r="E132" s="173" t="s">
        <v>970</v>
      </c>
      <c r="F132" s="242" t="s">
        <v>971</v>
      </c>
      <c r="G132" s="242"/>
      <c r="H132" s="242"/>
      <c r="I132" s="242"/>
      <c r="J132" s="174" t="s">
        <v>198</v>
      </c>
      <c r="K132" s="175">
        <v>10</v>
      </c>
      <c r="L132" s="243">
        <v>0</v>
      </c>
      <c r="M132" s="243"/>
      <c r="N132" s="244">
        <f>ROUND(L132*K132,2)</f>
        <v>0</v>
      </c>
      <c r="O132" s="241"/>
      <c r="P132" s="241"/>
      <c r="Q132" s="241"/>
      <c r="R132" s="139"/>
      <c r="T132" s="169" t="s">
        <v>5</v>
      </c>
      <c r="U132" s="43" t="s">
        <v>42</v>
      </c>
      <c r="V132" s="35"/>
      <c r="W132" s="170">
        <f>V132*K132</f>
        <v>0</v>
      </c>
      <c r="X132" s="170">
        <v>0</v>
      </c>
      <c r="Y132" s="170">
        <f>X132*K132</f>
        <v>0</v>
      </c>
      <c r="Z132" s="170">
        <v>0</v>
      </c>
      <c r="AA132" s="171">
        <f>Z132*K132</f>
        <v>0</v>
      </c>
      <c r="AR132" s="18" t="s">
        <v>282</v>
      </c>
      <c r="AT132" s="18" t="s">
        <v>278</v>
      </c>
      <c r="AU132" s="18" t="s">
        <v>87</v>
      </c>
      <c r="AY132" s="18" t="s">
        <v>174</v>
      </c>
      <c r="BE132" s="112">
        <f>IF(U132="základná",N132,0)</f>
        <v>0</v>
      </c>
      <c r="BF132" s="112">
        <f>IF(U132="znížená",N132,0)</f>
        <v>0</v>
      </c>
      <c r="BG132" s="112">
        <f>IF(U132="zákl. prenesená",N132,0)</f>
        <v>0</v>
      </c>
      <c r="BH132" s="112">
        <f>IF(U132="zníž. prenesená",N132,0)</f>
        <v>0</v>
      </c>
      <c r="BI132" s="112">
        <f>IF(U132="nulová",N132,0)</f>
        <v>0</v>
      </c>
      <c r="BJ132" s="18" t="s">
        <v>87</v>
      </c>
      <c r="BK132" s="112">
        <f>ROUND(L132*K132,2)</f>
        <v>0</v>
      </c>
      <c r="BL132" s="18" t="s">
        <v>237</v>
      </c>
      <c r="BM132" s="18" t="s">
        <v>212</v>
      </c>
    </row>
    <row r="133" spans="2:65" s="10" customFormat="1" ht="29.85" customHeight="1">
      <c r="B133" s="154"/>
      <c r="C133" s="155"/>
      <c r="D133" s="164" t="s">
        <v>960</v>
      </c>
      <c r="E133" s="164"/>
      <c r="F133" s="164"/>
      <c r="G133" s="164"/>
      <c r="H133" s="164"/>
      <c r="I133" s="164"/>
      <c r="J133" s="164"/>
      <c r="K133" s="164"/>
      <c r="L133" s="164"/>
      <c r="M133" s="164"/>
      <c r="N133" s="228">
        <f>BK133</f>
        <v>0</v>
      </c>
      <c r="O133" s="229"/>
      <c r="P133" s="229"/>
      <c r="Q133" s="229"/>
      <c r="R133" s="157"/>
      <c r="T133" s="158"/>
      <c r="U133" s="155"/>
      <c r="V133" s="155"/>
      <c r="W133" s="159">
        <f>SUM(W134:W147)</f>
        <v>0</v>
      </c>
      <c r="X133" s="155"/>
      <c r="Y133" s="159">
        <f>SUM(Y134:Y147)</f>
        <v>0</v>
      </c>
      <c r="Z133" s="155"/>
      <c r="AA133" s="160">
        <f>SUM(AA134:AA147)</f>
        <v>0</v>
      </c>
      <c r="AR133" s="161" t="s">
        <v>87</v>
      </c>
      <c r="AT133" s="162" t="s">
        <v>74</v>
      </c>
      <c r="AU133" s="162" t="s">
        <v>82</v>
      </c>
      <c r="AY133" s="161" t="s">
        <v>174</v>
      </c>
      <c r="BK133" s="163">
        <f>SUM(BK134:BK147)</f>
        <v>0</v>
      </c>
    </row>
    <row r="134" spans="2:65" s="1" customFormat="1" ht="31.5" customHeight="1">
      <c r="B134" s="136"/>
      <c r="C134" s="165" t="s">
        <v>195</v>
      </c>
      <c r="D134" s="165" t="s">
        <v>175</v>
      </c>
      <c r="E134" s="166" t="s">
        <v>972</v>
      </c>
      <c r="F134" s="239" t="s">
        <v>973</v>
      </c>
      <c r="G134" s="239"/>
      <c r="H134" s="239"/>
      <c r="I134" s="239"/>
      <c r="J134" s="167" t="s">
        <v>198</v>
      </c>
      <c r="K134" s="168">
        <v>8</v>
      </c>
      <c r="L134" s="240">
        <v>0</v>
      </c>
      <c r="M134" s="240"/>
      <c r="N134" s="241">
        <f t="shared" ref="N134:N147" si="5">ROUND(L134*K134,2)</f>
        <v>0</v>
      </c>
      <c r="O134" s="241"/>
      <c r="P134" s="241"/>
      <c r="Q134" s="241"/>
      <c r="R134" s="139"/>
      <c r="T134" s="169" t="s">
        <v>5</v>
      </c>
      <c r="U134" s="43" t="s">
        <v>42</v>
      </c>
      <c r="V134" s="35"/>
      <c r="W134" s="170">
        <f t="shared" ref="W134:W147" si="6">V134*K134</f>
        <v>0</v>
      </c>
      <c r="X134" s="170">
        <v>0</v>
      </c>
      <c r="Y134" s="170">
        <f t="shared" ref="Y134:Y147" si="7">X134*K134</f>
        <v>0</v>
      </c>
      <c r="Z134" s="170">
        <v>0</v>
      </c>
      <c r="AA134" s="171">
        <f t="shared" ref="AA134:AA147" si="8">Z134*K134</f>
        <v>0</v>
      </c>
      <c r="AR134" s="18" t="s">
        <v>237</v>
      </c>
      <c r="AT134" s="18" t="s">
        <v>175</v>
      </c>
      <c r="AU134" s="18" t="s">
        <v>87</v>
      </c>
      <c r="AY134" s="18" t="s">
        <v>174</v>
      </c>
      <c r="BE134" s="112">
        <f t="shared" ref="BE134:BE147" si="9">IF(U134="základná",N134,0)</f>
        <v>0</v>
      </c>
      <c r="BF134" s="112">
        <f t="shared" ref="BF134:BF147" si="10">IF(U134="znížená",N134,0)</f>
        <v>0</v>
      </c>
      <c r="BG134" s="112">
        <f t="shared" ref="BG134:BG147" si="11">IF(U134="zákl. prenesená",N134,0)</f>
        <v>0</v>
      </c>
      <c r="BH134" s="112">
        <f t="shared" ref="BH134:BH147" si="12">IF(U134="zníž. prenesená",N134,0)</f>
        <v>0</v>
      </c>
      <c r="BI134" s="112">
        <f t="shared" ref="BI134:BI147" si="13">IF(U134="nulová",N134,0)</f>
        <v>0</v>
      </c>
      <c r="BJ134" s="18" t="s">
        <v>87</v>
      </c>
      <c r="BK134" s="112">
        <f t="shared" ref="BK134:BK147" si="14">ROUND(L134*K134,2)</f>
        <v>0</v>
      </c>
      <c r="BL134" s="18" t="s">
        <v>237</v>
      </c>
      <c r="BM134" s="18" t="s">
        <v>220</v>
      </c>
    </row>
    <row r="135" spans="2:65" s="1" customFormat="1" ht="31.5" customHeight="1">
      <c r="B135" s="136"/>
      <c r="C135" s="165" t="s">
        <v>200</v>
      </c>
      <c r="D135" s="165" t="s">
        <v>175</v>
      </c>
      <c r="E135" s="166" t="s">
        <v>974</v>
      </c>
      <c r="F135" s="239" t="s">
        <v>975</v>
      </c>
      <c r="G135" s="239"/>
      <c r="H135" s="239"/>
      <c r="I135" s="239"/>
      <c r="J135" s="167" t="s">
        <v>198</v>
      </c>
      <c r="K135" s="168">
        <v>15</v>
      </c>
      <c r="L135" s="240">
        <v>0</v>
      </c>
      <c r="M135" s="240"/>
      <c r="N135" s="241">
        <f t="shared" si="5"/>
        <v>0</v>
      </c>
      <c r="O135" s="241"/>
      <c r="P135" s="241"/>
      <c r="Q135" s="241"/>
      <c r="R135" s="139"/>
      <c r="T135" s="169" t="s">
        <v>5</v>
      </c>
      <c r="U135" s="43" t="s">
        <v>42</v>
      </c>
      <c r="V135" s="35"/>
      <c r="W135" s="170">
        <f t="shared" si="6"/>
        <v>0</v>
      </c>
      <c r="X135" s="170">
        <v>0</v>
      </c>
      <c r="Y135" s="170">
        <f t="shared" si="7"/>
        <v>0</v>
      </c>
      <c r="Z135" s="170">
        <v>0</v>
      </c>
      <c r="AA135" s="171">
        <f t="shared" si="8"/>
        <v>0</v>
      </c>
      <c r="AR135" s="18" t="s">
        <v>237</v>
      </c>
      <c r="AT135" s="18" t="s">
        <v>175</v>
      </c>
      <c r="AU135" s="18" t="s">
        <v>87</v>
      </c>
      <c r="AY135" s="18" t="s">
        <v>174</v>
      </c>
      <c r="BE135" s="112">
        <f t="shared" si="9"/>
        <v>0</v>
      </c>
      <c r="BF135" s="112">
        <f t="shared" si="10"/>
        <v>0</v>
      </c>
      <c r="BG135" s="112">
        <f t="shared" si="11"/>
        <v>0</v>
      </c>
      <c r="BH135" s="112">
        <f t="shared" si="12"/>
        <v>0</v>
      </c>
      <c r="BI135" s="112">
        <f t="shared" si="13"/>
        <v>0</v>
      </c>
      <c r="BJ135" s="18" t="s">
        <v>87</v>
      </c>
      <c r="BK135" s="112">
        <f t="shared" si="14"/>
        <v>0</v>
      </c>
      <c r="BL135" s="18" t="s">
        <v>237</v>
      </c>
      <c r="BM135" s="18" t="s">
        <v>229</v>
      </c>
    </row>
    <row r="136" spans="2:65" s="1" customFormat="1" ht="31.5" customHeight="1">
      <c r="B136" s="136"/>
      <c r="C136" s="165" t="s">
        <v>204</v>
      </c>
      <c r="D136" s="165" t="s">
        <v>175</v>
      </c>
      <c r="E136" s="166" t="s">
        <v>976</v>
      </c>
      <c r="F136" s="239" t="s">
        <v>977</v>
      </c>
      <c r="G136" s="239"/>
      <c r="H136" s="239"/>
      <c r="I136" s="239"/>
      <c r="J136" s="167" t="s">
        <v>198</v>
      </c>
      <c r="K136" s="168">
        <v>22</v>
      </c>
      <c r="L136" s="240">
        <v>0</v>
      </c>
      <c r="M136" s="240"/>
      <c r="N136" s="241">
        <f t="shared" si="5"/>
        <v>0</v>
      </c>
      <c r="O136" s="241"/>
      <c r="P136" s="241"/>
      <c r="Q136" s="241"/>
      <c r="R136" s="139"/>
      <c r="T136" s="169" t="s">
        <v>5</v>
      </c>
      <c r="U136" s="43" t="s">
        <v>42</v>
      </c>
      <c r="V136" s="35"/>
      <c r="W136" s="170">
        <f t="shared" si="6"/>
        <v>0</v>
      </c>
      <c r="X136" s="170">
        <v>0</v>
      </c>
      <c r="Y136" s="170">
        <f t="shared" si="7"/>
        <v>0</v>
      </c>
      <c r="Z136" s="170">
        <v>0</v>
      </c>
      <c r="AA136" s="171">
        <f t="shared" si="8"/>
        <v>0</v>
      </c>
      <c r="AR136" s="18" t="s">
        <v>237</v>
      </c>
      <c r="AT136" s="18" t="s">
        <v>175</v>
      </c>
      <c r="AU136" s="18" t="s">
        <v>87</v>
      </c>
      <c r="AY136" s="18" t="s">
        <v>174</v>
      </c>
      <c r="BE136" s="112">
        <f t="shared" si="9"/>
        <v>0</v>
      </c>
      <c r="BF136" s="112">
        <f t="shared" si="10"/>
        <v>0</v>
      </c>
      <c r="BG136" s="112">
        <f t="shared" si="11"/>
        <v>0</v>
      </c>
      <c r="BH136" s="112">
        <f t="shared" si="12"/>
        <v>0</v>
      </c>
      <c r="BI136" s="112">
        <f t="shared" si="13"/>
        <v>0</v>
      </c>
      <c r="BJ136" s="18" t="s">
        <v>87</v>
      </c>
      <c r="BK136" s="112">
        <f t="shared" si="14"/>
        <v>0</v>
      </c>
      <c r="BL136" s="18" t="s">
        <v>237</v>
      </c>
      <c r="BM136" s="18" t="s">
        <v>237</v>
      </c>
    </row>
    <row r="137" spans="2:65" s="1" customFormat="1" ht="22.5" customHeight="1">
      <c r="B137" s="136"/>
      <c r="C137" s="165" t="s">
        <v>208</v>
      </c>
      <c r="D137" s="165" t="s">
        <v>175</v>
      </c>
      <c r="E137" s="166" t="s">
        <v>978</v>
      </c>
      <c r="F137" s="239" t="s">
        <v>979</v>
      </c>
      <c r="G137" s="239"/>
      <c r="H137" s="239"/>
      <c r="I137" s="239"/>
      <c r="J137" s="167" t="s">
        <v>198</v>
      </c>
      <c r="K137" s="168">
        <v>5</v>
      </c>
      <c r="L137" s="240">
        <v>0</v>
      </c>
      <c r="M137" s="240"/>
      <c r="N137" s="241">
        <f t="shared" si="5"/>
        <v>0</v>
      </c>
      <c r="O137" s="241"/>
      <c r="P137" s="241"/>
      <c r="Q137" s="241"/>
      <c r="R137" s="139"/>
      <c r="T137" s="169" t="s">
        <v>5</v>
      </c>
      <c r="U137" s="43" t="s">
        <v>42</v>
      </c>
      <c r="V137" s="35"/>
      <c r="W137" s="170">
        <f t="shared" si="6"/>
        <v>0</v>
      </c>
      <c r="X137" s="170">
        <v>0</v>
      </c>
      <c r="Y137" s="170">
        <f t="shared" si="7"/>
        <v>0</v>
      </c>
      <c r="Z137" s="170">
        <v>0</v>
      </c>
      <c r="AA137" s="171">
        <f t="shared" si="8"/>
        <v>0</v>
      </c>
      <c r="AR137" s="18" t="s">
        <v>237</v>
      </c>
      <c r="AT137" s="18" t="s">
        <v>175</v>
      </c>
      <c r="AU137" s="18" t="s">
        <v>87</v>
      </c>
      <c r="AY137" s="18" t="s">
        <v>174</v>
      </c>
      <c r="BE137" s="112">
        <f t="shared" si="9"/>
        <v>0</v>
      </c>
      <c r="BF137" s="112">
        <f t="shared" si="10"/>
        <v>0</v>
      </c>
      <c r="BG137" s="112">
        <f t="shared" si="11"/>
        <v>0</v>
      </c>
      <c r="BH137" s="112">
        <f t="shared" si="12"/>
        <v>0</v>
      </c>
      <c r="BI137" s="112">
        <f t="shared" si="13"/>
        <v>0</v>
      </c>
      <c r="BJ137" s="18" t="s">
        <v>87</v>
      </c>
      <c r="BK137" s="112">
        <f t="shared" si="14"/>
        <v>0</v>
      </c>
      <c r="BL137" s="18" t="s">
        <v>237</v>
      </c>
      <c r="BM137" s="18" t="s">
        <v>246</v>
      </c>
    </row>
    <row r="138" spans="2:65" s="1" customFormat="1" ht="22.5" customHeight="1">
      <c r="B138" s="136"/>
      <c r="C138" s="165" t="s">
        <v>212</v>
      </c>
      <c r="D138" s="165" t="s">
        <v>175</v>
      </c>
      <c r="E138" s="166" t="s">
        <v>980</v>
      </c>
      <c r="F138" s="239" t="s">
        <v>981</v>
      </c>
      <c r="G138" s="239"/>
      <c r="H138" s="239"/>
      <c r="I138" s="239"/>
      <c r="J138" s="167" t="s">
        <v>198</v>
      </c>
      <c r="K138" s="168">
        <v>8</v>
      </c>
      <c r="L138" s="240">
        <v>0</v>
      </c>
      <c r="M138" s="240"/>
      <c r="N138" s="241">
        <f t="shared" si="5"/>
        <v>0</v>
      </c>
      <c r="O138" s="241"/>
      <c r="P138" s="241"/>
      <c r="Q138" s="241"/>
      <c r="R138" s="139"/>
      <c r="T138" s="169" t="s">
        <v>5</v>
      </c>
      <c r="U138" s="43" t="s">
        <v>42</v>
      </c>
      <c r="V138" s="35"/>
      <c r="W138" s="170">
        <f t="shared" si="6"/>
        <v>0</v>
      </c>
      <c r="X138" s="170">
        <v>0</v>
      </c>
      <c r="Y138" s="170">
        <f t="shared" si="7"/>
        <v>0</v>
      </c>
      <c r="Z138" s="170">
        <v>0</v>
      </c>
      <c r="AA138" s="171">
        <f t="shared" si="8"/>
        <v>0</v>
      </c>
      <c r="AR138" s="18" t="s">
        <v>237</v>
      </c>
      <c r="AT138" s="18" t="s">
        <v>175</v>
      </c>
      <c r="AU138" s="18" t="s">
        <v>87</v>
      </c>
      <c r="AY138" s="18" t="s">
        <v>174</v>
      </c>
      <c r="BE138" s="112">
        <f t="shared" si="9"/>
        <v>0</v>
      </c>
      <c r="BF138" s="112">
        <f t="shared" si="10"/>
        <v>0</v>
      </c>
      <c r="BG138" s="112">
        <f t="shared" si="11"/>
        <v>0</v>
      </c>
      <c r="BH138" s="112">
        <f t="shared" si="12"/>
        <v>0</v>
      </c>
      <c r="BI138" s="112">
        <f t="shared" si="13"/>
        <v>0</v>
      </c>
      <c r="BJ138" s="18" t="s">
        <v>87</v>
      </c>
      <c r="BK138" s="112">
        <f t="shared" si="14"/>
        <v>0</v>
      </c>
      <c r="BL138" s="18" t="s">
        <v>237</v>
      </c>
      <c r="BM138" s="18" t="s">
        <v>10</v>
      </c>
    </row>
    <row r="139" spans="2:65" s="1" customFormat="1" ht="31.5" customHeight="1">
      <c r="B139" s="136"/>
      <c r="C139" s="165" t="s">
        <v>216</v>
      </c>
      <c r="D139" s="165" t="s">
        <v>175</v>
      </c>
      <c r="E139" s="166" t="s">
        <v>982</v>
      </c>
      <c r="F139" s="239" t="s">
        <v>983</v>
      </c>
      <c r="G139" s="239"/>
      <c r="H139" s="239"/>
      <c r="I139" s="239"/>
      <c r="J139" s="167" t="s">
        <v>281</v>
      </c>
      <c r="K139" s="168">
        <v>4</v>
      </c>
      <c r="L139" s="240">
        <v>0</v>
      </c>
      <c r="M139" s="240"/>
      <c r="N139" s="241">
        <f t="shared" si="5"/>
        <v>0</v>
      </c>
      <c r="O139" s="241"/>
      <c r="P139" s="241"/>
      <c r="Q139" s="241"/>
      <c r="R139" s="139"/>
      <c r="T139" s="169" t="s">
        <v>5</v>
      </c>
      <c r="U139" s="43" t="s">
        <v>42</v>
      </c>
      <c r="V139" s="35"/>
      <c r="W139" s="170">
        <f t="shared" si="6"/>
        <v>0</v>
      </c>
      <c r="X139" s="170">
        <v>0</v>
      </c>
      <c r="Y139" s="170">
        <f t="shared" si="7"/>
        <v>0</v>
      </c>
      <c r="Z139" s="170">
        <v>0</v>
      </c>
      <c r="AA139" s="171">
        <f t="shared" si="8"/>
        <v>0</v>
      </c>
      <c r="AR139" s="18" t="s">
        <v>237</v>
      </c>
      <c r="AT139" s="18" t="s">
        <v>175</v>
      </c>
      <c r="AU139" s="18" t="s">
        <v>87</v>
      </c>
      <c r="AY139" s="18" t="s">
        <v>174</v>
      </c>
      <c r="BE139" s="112">
        <f t="shared" si="9"/>
        <v>0</v>
      </c>
      <c r="BF139" s="112">
        <f t="shared" si="10"/>
        <v>0</v>
      </c>
      <c r="BG139" s="112">
        <f t="shared" si="11"/>
        <v>0</v>
      </c>
      <c r="BH139" s="112">
        <f t="shared" si="12"/>
        <v>0</v>
      </c>
      <c r="BI139" s="112">
        <f t="shared" si="13"/>
        <v>0</v>
      </c>
      <c r="BJ139" s="18" t="s">
        <v>87</v>
      </c>
      <c r="BK139" s="112">
        <f t="shared" si="14"/>
        <v>0</v>
      </c>
      <c r="BL139" s="18" t="s">
        <v>237</v>
      </c>
      <c r="BM139" s="18" t="s">
        <v>261</v>
      </c>
    </row>
    <row r="140" spans="2:65" s="1" customFormat="1" ht="31.5" customHeight="1">
      <c r="B140" s="136"/>
      <c r="C140" s="165" t="s">
        <v>220</v>
      </c>
      <c r="D140" s="165" t="s">
        <v>175</v>
      </c>
      <c r="E140" s="166" t="s">
        <v>984</v>
      </c>
      <c r="F140" s="239" t="s">
        <v>985</v>
      </c>
      <c r="G140" s="239"/>
      <c r="H140" s="239"/>
      <c r="I140" s="239"/>
      <c r="J140" s="167" t="s">
        <v>281</v>
      </c>
      <c r="K140" s="168">
        <v>2</v>
      </c>
      <c r="L140" s="240">
        <v>0</v>
      </c>
      <c r="M140" s="240"/>
      <c r="N140" s="241">
        <f t="shared" si="5"/>
        <v>0</v>
      </c>
      <c r="O140" s="241"/>
      <c r="P140" s="241"/>
      <c r="Q140" s="241"/>
      <c r="R140" s="139"/>
      <c r="T140" s="169" t="s">
        <v>5</v>
      </c>
      <c r="U140" s="43" t="s">
        <v>42</v>
      </c>
      <c r="V140" s="35"/>
      <c r="W140" s="170">
        <f t="shared" si="6"/>
        <v>0</v>
      </c>
      <c r="X140" s="170">
        <v>0</v>
      </c>
      <c r="Y140" s="170">
        <f t="shared" si="7"/>
        <v>0</v>
      </c>
      <c r="Z140" s="170">
        <v>0</v>
      </c>
      <c r="AA140" s="171">
        <f t="shared" si="8"/>
        <v>0</v>
      </c>
      <c r="AR140" s="18" t="s">
        <v>237</v>
      </c>
      <c r="AT140" s="18" t="s">
        <v>175</v>
      </c>
      <c r="AU140" s="18" t="s">
        <v>87</v>
      </c>
      <c r="AY140" s="18" t="s">
        <v>174</v>
      </c>
      <c r="BE140" s="112">
        <f t="shared" si="9"/>
        <v>0</v>
      </c>
      <c r="BF140" s="112">
        <f t="shared" si="10"/>
        <v>0</v>
      </c>
      <c r="BG140" s="112">
        <f t="shared" si="11"/>
        <v>0</v>
      </c>
      <c r="BH140" s="112">
        <f t="shared" si="12"/>
        <v>0</v>
      </c>
      <c r="BI140" s="112">
        <f t="shared" si="13"/>
        <v>0</v>
      </c>
      <c r="BJ140" s="18" t="s">
        <v>87</v>
      </c>
      <c r="BK140" s="112">
        <f t="shared" si="14"/>
        <v>0</v>
      </c>
      <c r="BL140" s="18" t="s">
        <v>237</v>
      </c>
      <c r="BM140" s="18" t="s">
        <v>269</v>
      </c>
    </row>
    <row r="141" spans="2:65" s="1" customFormat="1" ht="31.5" customHeight="1">
      <c r="B141" s="136"/>
      <c r="C141" s="165" t="s">
        <v>225</v>
      </c>
      <c r="D141" s="165" t="s">
        <v>175</v>
      </c>
      <c r="E141" s="166" t="s">
        <v>986</v>
      </c>
      <c r="F141" s="239" t="s">
        <v>987</v>
      </c>
      <c r="G141" s="239"/>
      <c r="H141" s="239"/>
      <c r="I141" s="239"/>
      <c r="J141" s="167" t="s">
        <v>281</v>
      </c>
      <c r="K141" s="168">
        <v>3</v>
      </c>
      <c r="L141" s="240">
        <v>0</v>
      </c>
      <c r="M141" s="240"/>
      <c r="N141" s="241">
        <f t="shared" si="5"/>
        <v>0</v>
      </c>
      <c r="O141" s="241"/>
      <c r="P141" s="241"/>
      <c r="Q141" s="241"/>
      <c r="R141" s="139"/>
      <c r="T141" s="169" t="s">
        <v>5</v>
      </c>
      <c r="U141" s="43" t="s">
        <v>42</v>
      </c>
      <c r="V141" s="35"/>
      <c r="W141" s="170">
        <f t="shared" si="6"/>
        <v>0</v>
      </c>
      <c r="X141" s="170">
        <v>0</v>
      </c>
      <c r="Y141" s="170">
        <f t="shared" si="7"/>
        <v>0</v>
      </c>
      <c r="Z141" s="170">
        <v>0</v>
      </c>
      <c r="AA141" s="171">
        <f t="shared" si="8"/>
        <v>0</v>
      </c>
      <c r="AR141" s="18" t="s">
        <v>237</v>
      </c>
      <c r="AT141" s="18" t="s">
        <v>175</v>
      </c>
      <c r="AU141" s="18" t="s">
        <v>87</v>
      </c>
      <c r="AY141" s="18" t="s">
        <v>174</v>
      </c>
      <c r="BE141" s="112">
        <f t="shared" si="9"/>
        <v>0</v>
      </c>
      <c r="BF141" s="112">
        <f t="shared" si="10"/>
        <v>0</v>
      </c>
      <c r="BG141" s="112">
        <f t="shared" si="11"/>
        <v>0</v>
      </c>
      <c r="BH141" s="112">
        <f t="shared" si="12"/>
        <v>0</v>
      </c>
      <c r="BI141" s="112">
        <f t="shared" si="13"/>
        <v>0</v>
      </c>
      <c r="BJ141" s="18" t="s">
        <v>87</v>
      </c>
      <c r="BK141" s="112">
        <f t="shared" si="14"/>
        <v>0</v>
      </c>
      <c r="BL141" s="18" t="s">
        <v>237</v>
      </c>
      <c r="BM141" s="18" t="s">
        <v>277</v>
      </c>
    </row>
    <row r="142" spans="2:65" s="1" customFormat="1" ht="31.5" customHeight="1">
      <c r="B142" s="136"/>
      <c r="C142" s="165" t="s">
        <v>237</v>
      </c>
      <c r="D142" s="165" t="s">
        <v>175</v>
      </c>
      <c r="E142" s="166" t="s">
        <v>988</v>
      </c>
      <c r="F142" s="239" t="s">
        <v>989</v>
      </c>
      <c r="G142" s="239"/>
      <c r="H142" s="239"/>
      <c r="I142" s="239"/>
      <c r="J142" s="167" t="s">
        <v>281</v>
      </c>
      <c r="K142" s="168">
        <v>3</v>
      </c>
      <c r="L142" s="240">
        <v>0</v>
      </c>
      <c r="M142" s="240"/>
      <c r="N142" s="241">
        <f t="shared" si="5"/>
        <v>0</v>
      </c>
      <c r="O142" s="241"/>
      <c r="P142" s="241"/>
      <c r="Q142" s="241"/>
      <c r="R142" s="139"/>
      <c r="T142" s="169" t="s">
        <v>5</v>
      </c>
      <c r="U142" s="43" t="s">
        <v>42</v>
      </c>
      <c r="V142" s="35"/>
      <c r="W142" s="170">
        <f t="shared" si="6"/>
        <v>0</v>
      </c>
      <c r="X142" s="170">
        <v>0</v>
      </c>
      <c r="Y142" s="170">
        <f t="shared" si="7"/>
        <v>0</v>
      </c>
      <c r="Z142" s="170">
        <v>0</v>
      </c>
      <c r="AA142" s="171">
        <f t="shared" si="8"/>
        <v>0</v>
      </c>
      <c r="AR142" s="18" t="s">
        <v>237</v>
      </c>
      <c r="AT142" s="18" t="s">
        <v>175</v>
      </c>
      <c r="AU142" s="18" t="s">
        <v>87</v>
      </c>
      <c r="AY142" s="18" t="s">
        <v>174</v>
      </c>
      <c r="BE142" s="112">
        <f t="shared" si="9"/>
        <v>0</v>
      </c>
      <c r="BF142" s="112">
        <f t="shared" si="10"/>
        <v>0</v>
      </c>
      <c r="BG142" s="112">
        <f t="shared" si="11"/>
        <v>0</v>
      </c>
      <c r="BH142" s="112">
        <f t="shared" si="12"/>
        <v>0</v>
      </c>
      <c r="BI142" s="112">
        <f t="shared" si="13"/>
        <v>0</v>
      </c>
      <c r="BJ142" s="18" t="s">
        <v>87</v>
      </c>
      <c r="BK142" s="112">
        <f t="shared" si="14"/>
        <v>0</v>
      </c>
      <c r="BL142" s="18" t="s">
        <v>237</v>
      </c>
      <c r="BM142" s="18" t="s">
        <v>837</v>
      </c>
    </row>
    <row r="143" spans="2:65" s="1" customFormat="1" ht="31.5" customHeight="1">
      <c r="B143" s="136"/>
      <c r="C143" s="165" t="s">
        <v>241</v>
      </c>
      <c r="D143" s="165" t="s">
        <v>175</v>
      </c>
      <c r="E143" s="166" t="s">
        <v>990</v>
      </c>
      <c r="F143" s="239" t="s">
        <v>991</v>
      </c>
      <c r="G143" s="239"/>
      <c r="H143" s="239"/>
      <c r="I143" s="239"/>
      <c r="J143" s="167" t="s">
        <v>281</v>
      </c>
      <c r="K143" s="168">
        <v>1</v>
      </c>
      <c r="L143" s="240">
        <v>0</v>
      </c>
      <c r="M143" s="240"/>
      <c r="N143" s="241">
        <f t="shared" si="5"/>
        <v>0</v>
      </c>
      <c r="O143" s="241"/>
      <c r="P143" s="241"/>
      <c r="Q143" s="241"/>
      <c r="R143" s="139"/>
      <c r="T143" s="169" t="s">
        <v>5</v>
      </c>
      <c r="U143" s="43" t="s">
        <v>42</v>
      </c>
      <c r="V143" s="35"/>
      <c r="W143" s="170">
        <f t="shared" si="6"/>
        <v>0</v>
      </c>
      <c r="X143" s="170">
        <v>0</v>
      </c>
      <c r="Y143" s="170">
        <f t="shared" si="7"/>
        <v>0</v>
      </c>
      <c r="Z143" s="170">
        <v>0</v>
      </c>
      <c r="AA143" s="171">
        <f t="shared" si="8"/>
        <v>0</v>
      </c>
      <c r="AR143" s="18" t="s">
        <v>237</v>
      </c>
      <c r="AT143" s="18" t="s">
        <v>175</v>
      </c>
      <c r="AU143" s="18" t="s">
        <v>87</v>
      </c>
      <c r="AY143" s="18" t="s">
        <v>174</v>
      </c>
      <c r="BE143" s="112">
        <f t="shared" si="9"/>
        <v>0</v>
      </c>
      <c r="BF143" s="112">
        <f t="shared" si="10"/>
        <v>0</v>
      </c>
      <c r="BG143" s="112">
        <f t="shared" si="11"/>
        <v>0</v>
      </c>
      <c r="BH143" s="112">
        <f t="shared" si="12"/>
        <v>0</v>
      </c>
      <c r="BI143" s="112">
        <f t="shared" si="13"/>
        <v>0</v>
      </c>
      <c r="BJ143" s="18" t="s">
        <v>87</v>
      </c>
      <c r="BK143" s="112">
        <f t="shared" si="14"/>
        <v>0</v>
      </c>
      <c r="BL143" s="18" t="s">
        <v>237</v>
      </c>
      <c r="BM143" s="18" t="s">
        <v>840</v>
      </c>
    </row>
    <row r="144" spans="2:65" s="1" customFormat="1" ht="22.5" customHeight="1">
      <c r="B144" s="136"/>
      <c r="C144" s="165" t="s">
        <v>246</v>
      </c>
      <c r="D144" s="165" t="s">
        <v>175</v>
      </c>
      <c r="E144" s="166" t="s">
        <v>992</v>
      </c>
      <c r="F144" s="239" t="s">
        <v>993</v>
      </c>
      <c r="G144" s="239"/>
      <c r="H144" s="239"/>
      <c r="I144" s="239"/>
      <c r="J144" s="167" t="s">
        <v>281</v>
      </c>
      <c r="K144" s="168">
        <v>1</v>
      </c>
      <c r="L144" s="240">
        <v>0</v>
      </c>
      <c r="M144" s="240"/>
      <c r="N144" s="241">
        <f t="shared" si="5"/>
        <v>0</v>
      </c>
      <c r="O144" s="241"/>
      <c r="P144" s="241"/>
      <c r="Q144" s="241"/>
      <c r="R144" s="139"/>
      <c r="T144" s="169" t="s">
        <v>5</v>
      </c>
      <c r="U144" s="43" t="s">
        <v>42</v>
      </c>
      <c r="V144" s="35"/>
      <c r="W144" s="170">
        <f t="shared" si="6"/>
        <v>0</v>
      </c>
      <c r="X144" s="170">
        <v>0</v>
      </c>
      <c r="Y144" s="170">
        <f t="shared" si="7"/>
        <v>0</v>
      </c>
      <c r="Z144" s="170">
        <v>0</v>
      </c>
      <c r="AA144" s="171">
        <f t="shared" si="8"/>
        <v>0</v>
      </c>
      <c r="AR144" s="18" t="s">
        <v>237</v>
      </c>
      <c r="AT144" s="18" t="s">
        <v>175</v>
      </c>
      <c r="AU144" s="18" t="s">
        <v>87</v>
      </c>
      <c r="AY144" s="18" t="s">
        <v>174</v>
      </c>
      <c r="BE144" s="112">
        <f t="shared" si="9"/>
        <v>0</v>
      </c>
      <c r="BF144" s="112">
        <f t="shared" si="10"/>
        <v>0</v>
      </c>
      <c r="BG144" s="112">
        <f t="shared" si="11"/>
        <v>0</v>
      </c>
      <c r="BH144" s="112">
        <f t="shared" si="12"/>
        <v>0</v>
      </c>
      <c r="BI144" s="112">
        <f t="shared" si="13"/>
        <v>0</v>
      </c>
      <c r="BJ144" s="18" t="s">
        <v>87</v>
      </c>
      <c r="BK144" s="112">
        <f t="shared" si="14"/>
        <v>0</v>
      </c>
      <c r="BL144" s="18" t="s">
        <v>237</v>
      </c>
      <c r="BM144" s="18" t="s">
        <v>282</v>
      </c>
    </row>
    <row r="145" spans="2:65" s="1" customFormat="1" ht="31.5" customHeight="1">
      <c r="B145" s="136"/>
      <c r="C145" s="165" t="s">
        <v>269</v>
      </c>
      <c r="D145" s="165" t="s">
        <v>175</v>
      </c>
      <c r="E145" s="166" t="s">
        <v>994</v>
      </c>
      <c r="F145" s="239" t="s">
        <v>995</v>
      </c>
      <c r="G145" s="239"/>
      <c r="H145" s="239"/>
      <c r="I145" s="239"/>
      <c r="J145" s="167" t="s">
        <v>281</v>
      </c>
      <c r="K145" s="168">
        <v>1</v>
      </c>
      <c r="L145" s="240">
        <v>0</v>
      </c>
      <c r="M145" s="240"/>
      <c r="N145" s="241">
        <f t="shared" si="5"/>
        <v>0</v>
      </c>
      <c r="O145" s="241"/>
      <c r="P145" s="241"/>
      <c r="Q145" s="241"/>
      <c r="R145" s="139"/>
      <c r="T145" s="169" t="s">
        <v>5</v>
      </c>
      <c r="U145" s="43" t="s">
        <v>42</v>
      </c>
      <c r="V145" s="35"/>
      <c r="W145" s="170">
        <f t="shared" si="6"/>
        <v>0</v>
      </c>
      <c r="X145" s="170">
        <v>0</v>
      </c>
      <c r="Y145" s="170">
        <f t="shared" si="7"/>
        <v>0</v>
      </c>
      <c r="Z145" s="170">
        <v>0</v>
      </c>
      <c r="AA145" s="171">
        <f t="shared" si="8"/>
        <v>0</v>
      </c>
      <c r="AR145" s="18" t="s">
        <v>237</v>
      </c>
      <c r="AT145" s="18" t="s">
        <v>175</v>
      </c>
      <c r="AU145" s="18" t="s">
        <v>87</v>
      </c>
      <c r="AY145" s="18" t="s">
        <v>174</v>
      </c>
      <c r="BE145" s="112">
        <f t="shared" si="9"/>
        <v>0</v>
      </c>
      <c r="BF145" s="112">
        <f t="shared" si="10"/>
        <v>0</v>
      </c>
      <c r="BG145" s="112">
        <f t="shared" si="11"/>
        <v>0</v>
      </c>
      <c r="BH145" s="112">
        <f t="shared" si="12"/>
        <v>0</v>
      </c>
      <c r="BI145" s="112">
        <f t="shared" si="13"/>
        <v>0</v>
      </c>
      <c r="BJ145" s="18" t="s">
        <v>87</v>
      </c>
      <c r="BK145" s="112">
        <f t="shared" si="14"/>
        <v>0</v>
      </c>
      <c r="BL145" s="18" t="s">
        <v>237</v>
      </c>
      <c r="BM145" s="18" t="s">
        <v>522</v>
      </c>
    </row>
    <row r="146" spans="2:65" s="1" customFormat="1" ht="31.5" customHeight="1">
      <c r="B146" s="136"/>
      <c r="C146" s="165" t="s">
        <v>273</v>
      </c>
      <c r="D146" s="165" t="s">
        <v>175</v>
      </c>
      <c r="E146" s="166" t="s">
        <v>996</v>
      </c>
      <c r="F146" s="239" t="s">
        <v>997</v>
      </c>
      <c r="G146" s="239"/>
      <c r="H146" s="239"/>
      <c r="I146" s="239"/>
      <c r="J146" s="167" t="s">
        <v>198</v>
      </c>
      <c r="K146" s="168">
        <v>58</v>
      </c>
      <c r="L146" s="240">
        <v>0</v>
      </c>
      <c r="M146" s="240"/>
      <c r="N146" s="241">
        <f t="shared" si="5"/>
        <v>0</v>
      </c>
      <c r="O146" s="241"/>
      <c r="P146" s="241"/>
      <c r="Q146" s="241"/>
      <c r="R146" s="139"/>
      <c r="T146" s="169" t="s">
        <v>5</v>
      </c>
      <c r="U146" s="43" t="s">
        <v>42</v>
      </c>
      <c r="V146" s="35"/>
      <c r="W146" s="170">
        <f t="shared" si="6"/>
        <v>0</v>
      </c>
      <c r="X146" s="170">
        <v>0</v>
      </c>
      <c r="Y146" s="170">
        <f t="shared" si="7"/>
        <v>0</v>
      </c>
      <c r="Z146" s="170">
        <v>0</v>
      </c>
      <c r="AA146" s="171">
        <f t="shared" si="8"/>
        <v>0</v>
      </c>
      <c r="AR146" s="18" t="s">
        <v>237</v>
      </c>
      <c r="AT146" s="18" t="s">
        <v>175</v>
      </c>
      <c r="AU146" s="18" t="s">
        <v>87</v>
      </c>
      <c r="AY146" s="18" t="s">
        <v>174</v>
      </c>
      <c r="BE146" s="112">
        <f t="shared" si="9"/>
        <v>0</v>
      </c>
      <c r="BF146" s="112">
        <f t="shared" si="10"/>
        <v>0</v>
      </c>
      <c r="BG146" s="112">
        <f t="shared" si="11"/>
        <v>0</v>
      </c>
      <c r="BH146" s="112">
        <f t="shared" si="12"/>
        <v>0</v>
      </c>
      <c r="BI146" s="112">
        <f t="shared" si="13"/>
        <v>0</v>
      </c>
      <c r="BJ146" s="18" t="s">
        <v>87</v>
      </c>
      <c r="BK146" s="112">
        <f t="shared" si="14"/>
        <v>0</v>
      </c>
      <c r="BL146" s="18" t="s">
        <v>237</v>
      </c>
      <c r="BM146" s="18" t="s">
        <v>298</v>
      </c>
    </row>
    <row r="147" spans="2:65" s="1" customFormat="1" ht="31.5" customHeight="1">
      <c r="B147" s="136"/>
      <c r="C147" s="165" t="s">
        <v>277</v>
      </c>
      <c r="D147" s="165" t="s">
        <v>175</v>
      </c>
      <c r="E147" s="166" t="s">
        <v>998</v>
      </c>
      <c r="F147" s="239" t="s">
        <v>999</v>
      </c>
      <c r="G147" s="239"/>
      <c r="H147" s="239"/>
      <c r="I147" s="239"/>
      <c r="J147" s="167" t="s">
        <v>312</v>
      </c>
      <c r="K147" s="177">
        <v>0</v>
      </c>
      <c r="L147" s="240">
        <v>0</v>
      </c>
      <c r="M147" s="240"/>
      <c r="N147" s="241">
        <f t="shared" si="5"/>
        <v>0</v>
      </c>
      <c r="O147" s="241"/>
      <c r="P147" s="241"/>
      <c r="Q147" s="241"/>
      <c r="R147" s="139"/>
      <c r="T147" s="169" t="s">
        <v>5</v>
      </c>
      <c r="U147" s="43" t="s">
        <v>42</v>
      </c>
      <c r="V147" s="35"/>
      <c r="W147" s="170">
        <f t="shared" si="6"/>
        <v>0</v>
      </c>
      <c r="X147" s="170">
        <v>0</v>
      </c>
      <c r="Y147" s="170">
        <f t="shared" si="7"/>
        <v>0</v>
      </c>
      <c r="Z147" s="170">
        <v>0</v>
      </c>
      <c r="AA147" s="171">
        <f t="shared" si="8"/>
        <v>0</v>
      </c>
      <c r="AR147" s="18" t="s">
        <v>237</v>
      </c>
      <c r="AT147" s="18" t="s">
        <v>175</v>
      </c>
      <c r="AU147" s="18" t="s">
        <v>87</v>
      </c>
      <c r="AY147" s="18" t="s">
        <v>174</v>
      </c>
      <c r="BE147" s="112">
        <f t="shared" si="9"/>
        <v>0</v>
      </c>
      <c r="BF147" s="112">
        <f t="shared" si="10"/>
        <v>0</v>
      </c>
      <c r="BG147" s="112">
        <f t="shared" si="11"/>
        <v>0</v>
      </c>
      <c r="BH147" s="112">
        <f t="shared" si="12"/>
        <v>0</v>
      </c>
      <c r="BI147" s="112">
        <f t="shared" si="13"/>
        <v>0</v>
      </c>
      <c r="BJ147" s="18" t="s">
        <v>87</v>
      </c>
      <c r="BK147" s="112">
        <f t="shared" si="14"/>
        <v>0</v>
      </c>
      <c r="BL147" s="18" t="s">
        <v>237</v>
      </c>
      <c r="BM147" s="18" t="s">
        <v>301</v>
      </c>
    </row>
    <row r="148" spans="2:65" s="10" customFormat="1" ht="29.85" customHeight="1">
      <c r="B148" s="154"/>
      <c r="C148" s="155"/>
      <c r="D148" s="164" t="s">
        <v>961</v>
      </c>
      <c r="E148" s="164"/>
      <c r="F148" s="164"/>
      <c r="G148" s="164"/>
      <c r="H148" s="164"/>
      <c r="I148" s="164"/>
      <c r="J148" s="164"/>
      <c r="K148" s="164"/>
      <c r="L148" s="164"/>
      <c r="M148" s="164"/>
      <c r="N148" s="228">
        <f>BK148</f>
        <v>0</v>
      </c>
      <c r="O148" s="229"/>
      <c r="P148" s="229"/>
      <c r="Q148" s="229"/>
      <c r="R148" s="157"/>
      <c r="T148" s="158"/>
      <c r="U148" s="155"/>
      <c r="V148" s="155"/>
      <c r="W148" s="159">
        <f>SUM(W149:W175)</f>
        <v>0</v>
      </c>
      <c r="X148" s="155"/>
      <c r="Y148" s="159">
        <f>SUM(Y149:Y175)</f>
        <v>0</v>
      </c>
      <c r="Z148" s="155"/>
      <c r="AA148" s="160">
        <f>SUM(AA149:AA175)</f>
        <v>0</v>
      </c>
      <c r="AR148" s="161" t="s">
        <v>87</v>
      </c>
      <c r="AT148" s="162" t="s">
        <v>74</v>
      </c>
      <c r="AU148" s="162" t="s">
        <v>82</v>
      </c>
      <c r="AY148" s="161" t="s">
        <v>174</v>
      </c>
      <c r="BK148" s="163">
        <f>SUM(BK149:BK175)</f>
        <v>0</v>
      </c>
    </row>
    <row r="149" spans="2:65" s="1" customFormat="1" ht="31.5" customHeight="1">
      <c r="B149" s="136"/>
      <c r="C149" s="165" t="s">
        <v>671</v>
      </c>
      <c r="D149" s="165" t="s">
        <v>175</v>
      </c>
      <c r="E149" s="166" t="s">
        <v>1000</v>
      </c>
      <c r="F149" s="239" t="s">
        <v>1001</v>
      </c>
      <c r="G149" s="239"/>
      <c r="H149" s="239"/>
      <c r="I149" s="239"/>
      <c r="J149" s="167" t="s">
        <v>281</v>
      </c>
      <c r="K149" s="168">
        <v>1</v>
      </c>
      <c r="L149" s="240">
        <v>0</v>
      </c>
      <c r="M149" s="240"/>
      <c r="N149" s="241">
        <f t="shared" ref="N149:N175" si="15">ROUND(L149*K149,2)</f>
        <v>0</v>
      </c>
      <c r="O149" s="241"/>
      <c r="P149" s="241"/>
      <c r="Q149" s="241"/>
      <c r="R149" s="139"/>
      <c r="T149" s="169" t="s">
        <v>5</v>
      </c>
      <c r="U149" s="43" t="s">
        <v>42</v>
      </c>
      <c r="V149" s="35"/>
      <c r="W149" s="170">
        <f t="shared" ref="W149:W175" si="16">V149*K149</f>
        <v>0</v>
      </c>
      <c r="X149" s="170">
        <v>0</v>
      </c>
      <c r="Y149" s="170">
        <f t="shared" ref="Y149:Y175" si="17">X149*K149</f>
        <v>0</v>
      </c>
      <c r="Z149" s="170">
        <v>0</v>
      </c>
      <c r="AA149" s="171">
        <f t="shared" ref="AA149:AA175" si="18">Z149*K149</f>
        <v>0</v>
      </c>
      <c r="AR149" s="18" t="s">
        <v>237</v>
      </c>
      <c r="AT149" s="18" t="s">
        <v>175</v>
      </c>
      <c r="AU149" s="18" t="s">
        <v>87</v>
      </c>
      <c r="AY149" s="18" t="s">
        <v>174</v>
      </c>
      <c r="BE149" s="112">
        <f t="shared" ref="BE149:BE175" si="19">IF(U149="základná",N149,0)</f>
        <v>0</v>
      </c>
      <c r="BF149" s="112">
        <f t="shared" ref="BF149:BF175" si="20">IF(U149="znížená",N149,0)</f>
        <v>0</v>
      </c>
      <c r="BG149" s="112">
        <f t="shared" ref="BG149:BG175" si="21">IF(U149="zákl. prenesená",N149,0)</f>
        <v>0</v>
      </c>
      <c r="BH149" s="112">
        <f t="shared" ref="BH149:BH175" si="22">IF(U149="zníž. prenesená",N149,0)</f>
        <v>0</v>
      </c>
      <c r="BI149" s="112">
        <f t="shared" ref="BI149:BI175" si="23">IF(U149="nulová",N149,0)</f>
        <v>0</v>
      </c>
      <c r="BJ149" s="18" t="s">
        <v>87</v>
      </c>
      <c r="BK149" s="112">
        <f t="shared" ref="BK149:BK175" si="24">ROUND(L149*K149,2)</f>
        <v>0</v>
      </c>
      <c r="BL149" s="18" t="s">
        <v>237</v>
      </c>
      <c r="BM149" s="18" t="s">
        <v>304</v>
      </c>
    </row>
    <row r="150" spans="2:65" s="1" customFormat="1" ht="31.5" customHeight="1">
      <c r="B150" s="136"/>
      <c r="C150" s="165" t="s">
        <v>845</v>
      </c>
      <c r="D150" s="165" t="s">
        <v>175</v>
      </c>
      <c r="E150" s="166" t="s">
        <v>1002</v>
      </c>
      <c r="F150" s="239" t="s">
        <v>1003</v>
      </c>
      <c r="G150" s="239"/>
      <c r="H150" s="239"/>
      <c r="I150" s="239"/>
      <c r="J150" s="167" t="s">
        <v>198</v>
      </c>
      <c r="K150" s="168">
        <v>18</v>
      </c>
      <c r="L150" s="240">
        <v>0</v>
      </c>
      <c r="M150" s="240"/>
      <c r="N150" s="241">
        <f t="shared" si="15"/>
        <v>0</v>
      </c>
      <c r="O150" s="241"/>
      <c r="P150" s="241"/>
      <c r="Q150" s="241"/>
      <c r="R150" s="139"/>
      <c r="T150" s="169" t="s">
        <v>5</v>
      </c>
      <c r="U150" s="43" t="s">
        <v>42</v>
      </c>
      <c r="V150" s="35"/>
      <c r="W150" s="170">
        <f t="shared" si="16"/>
        <v>0</v>
      </c>
      <c r="X150" s="170">
        <v>0</v>
      </c>
      <c r="Y150" s="170">
        <f t="shared" si="17"/>
        <v>0</v>
      </c>
      <c r="Z150" s="170">
        <v>0</v>
      </c>
      <c r="AA150" s="171">
        <f t="shared" si="18"/>
        <v>0</v>
      </c>
      <c r="AR150" s="18" t="s">
        <v>237</v>
      </c>
      <c r="AT150" s="18" t="s">
        <v>175</v>
      </c>
      <c r="AU150" s="18" t="s">
        <v>87</v>
      </c>
      <c r="AY150" s="18" t="s">
        <v>174</v>
      </c>
      <c r="BE150" s="112">
        <f t="shared" si="19"/>
        <v>0</v>
      </c>
      <c r="BF150" s="112">
        <f t="shared" si="20"/>
        <v>0</v>
      </c>
      <c r="BG150" s="112">
        <f t="shared" si="21"/>
        <v>0</v>
      </c>
      <c r="BH150" s="112">
        <f t="shared" si="22"/>
        <v>0</v>
      </c>
      <c r="BI150" s="112">
        <f t="shared" si="23"/>
        <v>0</v>
      </c>
      <c r="BJ150" s="18" t="s">
        <v>87</v>
      </c>
      <c r="BK150" s="112">
        <f t="shared" si="24"/>
        <v>0</v>
      </c>
      <c r="BL150" s="18" t="s">
        <v>237</v>
      </c>
      <c r="BM150" s="18" t="s">
        <v>848</v>
      </c>
    </row>
    <row r="151" spans="2:65" s="1" customFormat="1" ht="31.5" customHeight="1">
      <c r="B151" s="136"/>
      <c r="C151" s="165" t="s">
        <v>840</v>
      </c>
      <c r="D151" s="165" t="s">
        <v>175</v>
      </c>
      <c r="E151" s="166" t="s">
        <v>1004</v>
      </c>
      <c r="F151" s="239" t="s">
        <v>1005</v>
      </c>
      <c r="G151" s="239"/>
      <c r="H151" s="239"/>
      <c r="I151" s="239"/>
      <c r="J151" s="167" t="s">
        <v>198</v>
      </c>
      <c r="K151" s="168">
        <v>35</v>
      </c>
      <c r="L151" s="240">
        <v>0</v>
      </c>
      <c r="M151" s="240"/>
      <c r="N151" s="241">
        <f t="shared" si="15"/>
        <v>0</v>
      </c>
      <c r="O151" s="241"/>
      <c r="P151" s="241"/>
      <c r="Q151" s="241"/>
      <c r="R151" s="139"/>
      <c r="T151" s="169" t="s">
        <v>5</v>
      </c>
      <c r="U151" s="43" t="s">
        <v>42</v>
      </c>
      <c r="V151" s="35"/>
      <c r="W151" s="170">
        <f t="shared" si="16"/>
        <v>0</v>
      </c>
      <c r="X151" s="170">
        <v>0</v>
      </c>
      <c r="Y151" s="170">
        <f t="shared" si="17"/>
        <v>0</v>
      </c>
      <c r="Z151" s="170">
        <v>0</v>
      </c>
      <c r="AA151" s="171">
        <f t="shared" si="18"/>
        <v>0</v>
      </c>
      <c r="AR151" s="18" t="s">
        <v>237</v>
      </c>
      <c r="AT151" s="18" t="s">
        <v>175</v>
      </c>
      <c r="AU151" s="18" t="s">
        <v>87</v>
      </c>
      <c r="AY151" s="18" t="s">
        <v>174</v>
      </c>
      <c r="BE151" s="112">
        <f t="shared" si="19"/>
        <v>0</v>
      </c>
      <c r="BF151" s="112">
        <f t="shared" si="20"/>
        <v>0</v>
      </c>
      <c r="BG151" s="112">
        <f t="shared" si="21"/>
        <v>0</v>
      </c>
      <c r="BH151" s="112">
        <f t="shared" si="22"/>
        <v>0</v>
      </c>
      <c r="BI151" s="112">
        <f t="shared" si="23"/>
        <v>0</v>
      </c>
      <c r="BJ151" s="18" t="s">
        <v>87</v>
      </c>
      <c r="BK151" s="112">
        <f t="shared" si="24"/>
        <v>0</v>
      </c>
      <c r="BL151" s="18" t="s">
        <v>237</v>
      </c>
      <c r="BM151" s="18" t="s">
        <v>547</v>
      </c>
    </row>
    <row r="152" spans="2:65" s="1" customFormat="1" ht="31.5" customHeight="1">
      <c r="B152" s="136"/>
      <c r="C152" s="165" t="s">
        <v>305</v>
      </c>
      <c r="D152" s="165" t="s">
        <v>175</v>
      </c>
      <c r="E152" s="166" t="s">
        <v>1006</v>
      </c>
      <c r="F152" s="239" t="s">
        <v>1007</v>
      </c>
      <c r="G152" s="239"/>
      <c r="H152" s="239"/>
      <c r="I152" s="239"/>
      <c r="J152" s="167" t="s">
        <v>198</v>
      </c>
      <c r="K152" s="168">
        <v>28</v>
      </c>
      <c r="L152" s="240">
        <v>0</v>
      </c>
      <c r="M152" s="240"/>
      <c r="N152" s="241">
        <f t="shared" si="15"/>
        <v>0</v>
      </c>
      <c r="O152" s="241"/>
      <c r="P152" s="241"/>
      <c r="Q152" s="241"/>
      <c r="R152" s="139"/>
      <c r="T152" s="169" t="s">
        <v>5</v>
      </c>
      <c r="U152" s="43" t="s">
        <v>42</v>
      </c>
      <c r="V152" s="35"/>
      <c r="W152" s="170">
        <f t="shared" si="16"/>
        <v>0</v>
      </c>
      <c r="X152" s="170">
        <v>0</v>
      </c>
      <c r="Y152" s="170">
        <f t="shared" si="17"/>
        <v>0</v>
      </c>
      <c r="Z152" s="170">
        <v>0</v>
      </c>
      <c r="AA152" s="171">
        <f t="shared" si="18"/>
        <v>0</v>
      </c>
      <c r="AR152" s="18" t="s">
        <v>237</v>
      </c>
      <c r="AT152" s="18" t="s">
        <v>175</v>
      </c>
      <c r="AU152" s="18" t="s">
        <v>87</v>
      </c>
      <c r="AY152" s="18" t="s">
        <v>174</v>
      </c>
      <c r="BE152" s="112">
        <f t="shared" si="19"/>
        <v>0</v>
      </c>
      <c r="BF152" s="112">
        <f t="shared" si="20"/>
        <v>0</v>
      </c>
      <c r="BG152" s="112">
        <f t="shared" si="21"/>
        <v>0</v>
      </c>
      <c r="BH152" s="112">
        <f t="shared" si="22"/>
        <v>0</v>
      </c>
      <c r="BI152" s="112">
        <f t="shared" si="23"/>
        <v>0</v>
      </c>
      <c r="BJ152" s="18" t="s">
        <v>87</v>
      </c>
      <c r="BK152" s="112">
        <f t="shared" si="24"/>
        <v>0</v>
      </c>
      <c r="BL152" s="18" t="s">
        <v>237</v>
      </c>
      <c r="BM152" s="18" t="s">
        <v>555</v>
      </c>
    </row>
    <row r="153" spans="2:65" s="1" customFormat="1" ht="31.5" customHeight="1">
      <c r="B153" s="136"/>
      <c r="C153" s="165" t="s">
        <v>282</v>
      </c>
      <c r="D153" s="165" t="s">
        <v>175</v>
      </c>
      <c r="E153" s="166" t="s">
        <v>1008</v>
      </c>
      <c r="F153" s="239" t="s">
        <v>1009</v>
      </c>
      <c r="G153" s="239"/>
      <c r="H153" s="239"/>
      <c r="I153" s="239"/>
      <c r="J153" s="167" t="s">
        <v>198</v>
      </c>
      <c r="K153" s="168">
        <v>10</v>
      </c>
      <c r="L153" s="240">
        <v>0</v>
      </c>
      <c r="M153" s="240"/>
      <c r="N153" s="241">
        <f t="shared" si="15"/>
        <v>0</v>
      </c>
      <c r="O153" s="241"/>
      <c r="P153" s="241"/>
      <c r="Q153" s="241"/>
      <c r="R153" s="139"/>
      <c r="T153" s="169" t="s">
        <v>5</v>
      </c>
      <c r="U153" s="43" t="s">
        <v>42</v>
      </c>
      <c r="V153" s="35"/>
      <c r="W153" s="170">
        <f t="shared" si="16"/>
        <v>0</v>
      </c>
      <c r="X153" s="170">
        <v>0</v>
      </c>
      <c r="Y153" s="170">
        <f t="shared" si="17"/>
        <v>0</v>
      </c>
      <c r="Z153" s="170">
        <v>0</v>
      </c>
      <c r="AA153" s="171">
        <f t="shared" si="18"/>
        <v>0</v>
      </c>
      <c r="AR153" s="18" t="s">
        <v>237</v>
      </c>
      <c r="AT153" s="18" t="s">
        <v>175</v>
      </c>
      <c r="AU153" s="18" t="s">
        <v>87</v>
      </c>
      <c r="AY153" s="18" t="s">
        <v>174</v>
      </c>
      <c r="BE153" s="112">
        <f t="shared" si="19"/>
        <v>0</v>
      </c>
      <c r="BF153" s="112">
        <f t="shared" si="20"/>
        <v>0</v>
      </c>
      <c r="BG153" s="112">
        <f t="shared" si="21"/>
        <v>0</v>
      </c>
      <c r="BH153" s="112">
        <f t="shared" si="22"/>
        <v>0</v>
      </c>
      <c r="BI153" s="112">
        <f t="shared" si="23"/>
        <v>0</v>
      </c>
      <c r="BJ153" s="18" t="s">
        <v>87</v>
      </c>
      <c r="BK153" s="112">
        <f t="shared" si="24"/>
        <v>0</v>
      </c>
      <c r="BL153" s="18" t="s">
        <v>237</v>
      </c>
      <c r="BM153" s="18" t="s">
        <v>314</v>
      </c>
    </row>
    <row r="154" spans="2:65" s="1" customFormat="1" ht="31.5" customHeight="1">
      <c r="B154" s="136"/>
      <c r="C154" s="165" t="s">
        <v>309</v>
      </c>
      <c r="D154" s="165" t="s">
        <v>175</v>
      </c>
      <c r="E154" s="166" t="s">
        <v>1010</v>
      </c>
      <c r="F154" s="239" t="s">
        <v>1011</v>
      </c>
      <c r="G154" s="239"/>
      <c r="H154" s="239"/>
      <c r="I154" s="239"/>
      <c r="J154" s="167" t="s">
        <v>812</v>
      </c>
      <c r="K154" s="168">
        <v>3</v>
      </c>
      <c r="L154" s="240">
        <v>0</v>
      </c>
      <c r="M154" s="240"/>
      <c r="N154" s="241">
        <f t="shared" si="15"/>
        <v>0</v>
      </c>
      <c r="O154" s="241"/>
      <c r="P154" s="241"/>
      <c r="Q154" s="241"/>
      <c r="R154" s="139"/>
      <c r="T154" s="169" t="s">
        <v>5</v>
      </c>
      <c r="U154" s="43" t="s">
        <v>42</v>
      </c>
      <c r="V154" s="35"/>
      <c r="W154" s="170">
        <f t="shared" si="16"/>
        <v>0</v>
      </c>
      <c r="X154" s="170">
        <v>0</v>
      </c>
      <c r="Y154" s="170">
        <f t="shared" si="17"/>
        <v>0</v>
      </c>
      <c r="Z154" s="170">
        <v>0</v>
      </c>
      <c r="AA154" s="171">
        <f t="shared" si="18"/>
        <v>0</v>
      </c>
      <c r="AR154" s="18" t="s">
        <v>237</v>
      </c>
      <c r="AT154" s="18" t="s">
        <v>175</v>
      </c>
      <c r="AU154" s="18" t="s">
        <v>87</v>
      </c>
      <c r="AY154" s="18" t="s">
        <v>174</v>
      </c>
      <c r="BE154" s="112">
        <f t="shared" si="19"/>
        <v>0</v>
      </c>
      <c r="BF154" s="112">
        <f t="shared" si="20"/>
        <v>0</v>
      </c>
      <c r="BG154" s="112">
        <f t="shared" si="21"/>
        <v>0</v>
      </c>
      <c r="BH154" s="112">
        <f t="shared" si="22"/>
        <v>0</v>
      </c>
      <c r="BI154" s="112">
        <f t="shared" si="23"/>
        <v>0</v>
      </c>
      <c r="BJ154" s="18" t="s">
        <v>87</v>
      </c>
      <c r="BK154" s="112">
        <f t="shared" si="24"/>
        <v>0</v>
      </c>
      <c r="BL154" s="18" t="s">
        <v>237</v>
      </c>
      <c r="BM154" s="18" t="s">
        <v>308</v>
      </c>
    </row>
    <row r="155" spans="2:65" s="1" customFormat="1" ht="22.5" customHeight="1">
      <c r="B155" s="136"/>
      <c r="C155" s="165" t="s">
        <v>298</v>
      </c>
      <c r="D155" s="165" t="s">
        <v>175</v>
      </c>
      <c r="E155" s="166" t="s">
        <v>1012</v>
      </c>
      <c r="F155" s="239" t="s">
        <v>1013</v>
      </c>
      <c r="G155" s="239"/>
      <c r="H155" s="239"/>
      <c r="I155" s="239"/>
      <c r="J155" s="167" t="s">
        <v>281</v>
      </c>
      <c r="K155" s="168">
        <v>13</v>
      </c>
      <c r="L155" s="240">
        <v>0</v>
      </c>
      <c r="M155" s="240"/>
      <c r="N155" s="241">
        <f t="shared" si="15"/>
        <v>0</v>
      </c>
      <c r="O155" s="241"/>
      <c r="P155" s="241"/>
      <c r="Q155" s="241"/>
      <c r="R155" s="139"/>
      <c r="T155" s="169" t="s">
        <v>5</v>
      </c>
      <c r="U155" s="43" t="s">
        <v>42</v>
      </c>
      <c r="V155" s="35"/>
      <c r="W155" s="170">
        <f t="shared" si="16"/>
        <v>0</v>
      </c>
      <c r="X155" s="170">
        <v>0</v>
      </c>
      <c r="Y155" s="170">
        <f t="shared" si="17"/>
        <v>0</v>
      </c>
      <c r="Z155" s="170">
        <v>0</v>
      </c>
      <c r="AA155" s="171">
        <f t="shared" si="18"/>
        <v>0</v>
      </c>
      <c r="AR155" s="18" t="s">
        <v>237</v>
      </c>
      <c r="AT155" s="18" t="s">
        <v>175</v>
      </c>
      <c r="AU155" s="18" t="s">
        <v>87</v>
      </c>
      <c r="AY155" s="18" t="s">
        <v>174</v>
      </c>
      <c r="BE155" s="112">
        <f t="shared" si="19"/>
        <v>0</v>
      </c>
      <c r="BF155" s="112">
        <f t="shared" si="20"/>
        <v>0</v>
      </c>
      <c r="BG155" s="112">
        <f t="shared" si="21"/>
        <v>0</v>
      </c>
      <c r="BH155" s="112">
        <f t="shared" si="22"/>
        <v>0</v>
      </c>
      <c r="BI155" s="112">
        <f t="shared" si="23"/>
        <v>0</v>
      </c>
      <c r="BJ155" s="18" t="s">
        <v>87</v>
      </c>
      <c r="BK155" s="112">
        <f t="shared" si="24"/>
        <v>0</v>
      </c>
      <c r="BL155" s="18" t="s">
        <v>237</v>
      </c>
      <c r="BM155" s="18" t="s">
        <v>325</v>
      </c>
    </row>
    <row r="156" spans="2:65" s="1" customFormat="1" ht="22.5" customHeight="1">
      <c r="B156" s="136"/>
      <c r="C156" s="172" t="s">
        <v>531</v>
      </c>
      <c r="D156" s="172" t="s">
        <v>278</v>
      </c>
      <c r="E156" s="173" t="s">
        <v>1014</v>
      </c>
      <c r="F156" s="242" t="s">
        <v>1015</v>
      </c>
      <c r="G156" s="242"/>
      <c r="H156" s="242"/>
      <c r="I156" s="242"/>
      <c r="J156" s="174" t="s">
        <v>281</v>
      </c>
      <c r="K156" s="175">
        <v>13</v>
      </c>
      <c r="L156" s="243">
        <v>0</v>
      </c>
      <c r="M156" s="243"/>
      <c r="N156" s="244">
        <f t="shared" si="15"/>
        <v>0</v>
      </c>
      <c r="O156" s="241"/>
      <c r="P156" s="241"/>
      <c r="Q156" s="241"/>
      <c r="R156" s="139"/>
      <c r="T156" s="169" t="s">
        <v>5</v>
      </c>
      <c r="U156" s="43" t="s">
        <v>42</v>
      </c>
      <c r="V156" s="35"/>
      <c r="W156" s="170">
        <f t="shared" si="16"/>
        <v>0</v>
      </c>
      <c r="X156" s="170">
        <v>0</v>
      </c>
      <c r="Y156" s="170">
        <f t="shared" si="17"/>
        <v>0</v>
      </c>
      <c r="Z156" s="170">
        <v>0</v>
      </c>
      <c r="AA156" s="171">
        <f t="shared" si="18"/>
        <v>0</v>
      </c>
      <c r="AR156" s="18" t="s">
        <v>282</v>
      </c>
      <c r="AT156" s="18" t="s">
        <v>278</v>
      </c>
      <c r="AU156" s="18" t="s">
        <v>87</v>
      </c>
      <c r="AY156" s="18" t="s">
        <v>174</v>
      </c>
      <c r="BE156" s="112">
        <f t="shared" si="19"/>
        <v>0</v>
      </c>
      <c r="BF156" s="112">
        <f t="shared" si="20"/>
        <v>0</v>
      </c>
      <c r="BG156" s="112">
        <f t="shared" si="21"/>
        <v>0</v>
      </c>
      <c r="BH156" s="112">
        <f t="shared" si="22"/>
        <v>0</v>
      </c>
      <c r="BI156" s="112">
        <f t="shared" si="23"/>
        <v>0</v>
      </c>
      <c r="BJ156" s="18" t="s">
        <v>87</v>
      </c>
      <c r="BK156" s="112">
        <f t="shared" si="24"/>
        <v>0</v>
      </c>
      <c r="BL156" s="18" t="s">
        <v>237</v>
      </c>
      <c r="BM156" s="18" t="s">
        <v>334</v>
      </c>
    </row>
    <row r="157" spans="2:65" s="1" customFormat="1" ht="31.5" customHeight="1">
      <c r="B157" s="136"/>
      <c r="C157" s="165" t="s">
        <v>301</v>
      </c>
      <c r="D157" s="165" t="s">
        <v>175</v>
      </c>
      <c r="E157" s="166" t="s">
        <v>1016</v>
      </c>
      <c r="F157" s="239" t="s">
        <v>1017</v>
      </c>
      <c r="G157" s="239"/>
      <c r="H157" s="239"/>
      <c r="I157" s="239"/>
      <c r="J157" s="167" t="s">
        <v>281</v>
      </c>
      <c r="K157" s="168">
        <v>13</v>
      </c>
      <c r="L157" s="240">
        <v>0</v>
      </c>
      <c r="M157" s="240"/>
      <c r="N157" s="241">
        <f t="shared" si="15"/>
        <v>0</v>
      </c>
      <c r="O157" s="241"/>
      <c r="P157" s="241"/>
      <c r="Q157" s="241"/>
      <c r="R157" s="139"/>
      <c r="T157" s="169" t="s">
        <v>5</v>
      </c>
      <c r="U157" s="43" t="s">
        <v>42</v>
      </c>
      <c r="V157" s="35"/>
      <c r="W157" s="170">
        <f t="shared" si="16"/>
        <v>0</v>
      </c>
      <c r="X157" s="170">
        <v>0</v>
      </c>
      <c r="Y157" s="170">
        <f t="shared" si="17"/>
        <v>0</v>
      </c>
      <c r="Z157" s="170">
        <v>0</v>
      </c>
      <c r="AA157" s="171">
        <f t="shared" si="18"/>
        <v>0</v>
      </c>
      <c r="AR157" s="18" t="s">
        <v>237</v>
      </c>
      <c r="AT157" s="18" t="s">
        <v>175</v>
      </c>
      <c r="AU157" s="18" t="s">
        <v>87</v>
      </c>
      <c r="AY157" s="18" t="s">
        <v>174</v>
      </c>
      <c r="BE157" s="112">
        <f t="shared" si="19"/>
        <v>0</v>
      </c>
      <c r="BF157" s="112">
        <f t="shared" si="20"/>
        <v>0</v>
      </c>
      <c r="BG157" s="112">
        <f t="shared" si="21"/>
        <v>0</v>
      </c>
      <c r="BH157" s="112">
        <f t="shared" si="22"/>
        <v>0</v>
      </c>
      <c r="BI157" s="112">
        <f t="shared" si="23"/>
        <v>0</v>
      </c>
      <c r="BJ157" s="18" t="s">
        <v>87</v>
      </c>
      <c r="BK157" s="112">
        <f t="shared" si="24"/>
        <v>0</v>
      </c>
      <c r="BL157" s="18" t="s">
        <v>237</v>
      </c>
      <c r="BM157" s="18" t="s">
        <v>313</v>
      </c>
    </row>
    <row r="158" spans="2:65" s="1" customFormat="1" ht="22.5" customHeight="1">
      <c r="B158" s="136"/>
      <c r="C158" s="172" t="s">
        <v>536</v>
      </c>
      <c r="D158" s="172" t="s">
        <v>278</v>
      </c>
      <c r="E158" s="173" t="s">
        <v>1018</v>
      </c>
      <c r="F158" s="242" t="s">
        <v>1019</v>
      </c>
      <c r="G158" s="242"/>
      <c r="H158" s="242"/>
      <c r="I158" s="242"/>
      <c r="J158" s="174" t="s">
        <v>281</v>
      </c>
      <c r="K158" s="175">
        <v>11</v>
      </c>
      <c r="L158" s="243">
        <v>0</v>
      </c>
      <c r="M158" s="243"/>
      <c r="N158" s="244">
        <f t="shared" si="15"/>
        <v>0</v>
      </c>
      <c r="O158" s="241"/>
      <c r="P158" s="241"/>
      <c r="Q158" s="241"/>
      <c r="R158" s="139"/>
      <c r="T158" s="169" t="s">
        <v>5</v>
      </c>
      <c r="U158" s="43" t="s">
        <v>42</v>
      </c>
      <c r="V158" s="35"/>
      <c r="W158" s="170">
        <f t="shared" si="16"/>
        <v>0</v>
      </c>
      <c r="X158" s="170">
        <v>0</v>
      </c>
      <c r="Y158" s="170">
        <f t="shared" si="17"/>
        <v>0</v>
      </c>
      <c r="Z158" s="170">
        <v>0</v>
      </c>
      <c r="AA158" s="171">
        <f t="shared" si="18"/>
        <v>0</v>
      </c>
      <c r="AR158" s="18" t="s">
        <v>282</v>
      </c>
      <c r="AT158" s="18" t="s">
        <v>278</v>
      </c>
      <c r="AU158" s="18" t="s">
        <v>87</v>
      </c>
      <c r="AY158" s="18" t="s">
        <v>174</v>
      </c>
      <c r="BE158" s="112">
        <f t="shared" si="19"/>
        <v>0</v>
      </c>
      <c r="BF158" s="112">
        <f t="shared" si="20"/>
        <v>0</v>
      </c>
      <c r="BG158" s="112">
        <f t="shared" si="21"/>
        <v>0</v>
      </c>
      <c r="BH158" s="112">
        <f t="shared" si="22"/>
        <v>0</v>
      </c>
      <c r="BI158" s="112">
        <f t="shared" si="23"/>
        <v>0</v>
      </c>
      <c r="BJ158" s="18" t="s">
        <v>87</v>
      </c>
      <c r="BK158" s="112">
        <f t="shared" si="24"/>
        <v>0</v>
      </c>
      <c r="BL158" s="18" t="s">
        <v>237</v>
      </c>
      <c r="BM158" s="18" t="s">
        <v>346</v>
      </c>
    </row>
    <row r="159" spans="2:65" s="1" customFormat="1" ht="22.5" customHeight="1">
      <c r="B159" s="136"/>
      <c r="C159" s="172" t="s">
        <v>880</v>
      </c>
      <c r="D159" s="172" t="s">
        <v>278</v>
      </c>
      <c r="E159" s="173" t="s">
        <v>1020</v>
      </c>
      <c r="F159" s="242" t="s">
        <v>1021</v>
      </c>
      <c r="G159" s="242"/>
      <c r="H159" s="242"/>
      <c r="I159" s="242"/>
      <c r="J159" s="174" t="s">
        <v>281</v>
      </c>
      <c r="K159" s="175">
        <v>2</v>
      </c>
      <c r="L159" s="243">
        <v>0</v>
      </c>
      <c r="M159" s="243"/>
      <c r="N159" s="244">
        <f t="shared" si="15"/>
        <v>0</v>
      </c>
      <c r="O159" s="241"/>
      <c r="P159" s="241"/>
      <c r="Q159" s="241"/>
      <c r="R159" s="139"/>
      <c r="T159" s="169" t="s">
        <v>5</v>
      </c>
      <c r="U159" s="43" t="s">
        <v>42</v>
      </c>
      <c r="V159" s="35"/>
      <c r="W159" s="170">
        <f t="shared" si="16"/>
        <v>0</v>
      </c>
      <c r="X159" s="170">
        <v>0</v>
      </c>
      <c r="Y159" s="170">
        <f t="shared" si="17"/>
        <v>0</v>
      </c>
      <c r="Z159" s="170">
        <v>0</v>
      </c>
      <c r="AA159" s="171">
        <f t="shared" si="18"/>
        <v>0</v>
      </c>
      <c r="AR159" s="18" t="s">
        <v>282</v>
      </c>
      <c r="AT159" s="18" t="s">
        <v>278</v>
      </c>
      <c r="AU159" s="18" t="s">
        <v>87</v>
      </c>
      <c r="AY159" s="18" t="s">
        <v>174</v>
      </c>
      <c r="BE159" s="112">
        <f t="shared" si="19"/>
        <v>0</v>
      </c>
      <c r="BF159" s="112">
        <f t="shared" si="20"/>
        <v>0</v>
      </c>
      <c r="BG159" s="112">
        <f t="shared" si="21"/>
        <v>0</v>
      </c>
      <c r="BH159" s="112">
        <f t="shared" si="22"/>
        <v>0</v>
      </c>
      <c r="BI159" s="112">
        <f t="shared" si="23"/>
        <v>0</v>
      </c>
      <c r="BJ159" s="18" t="s">
        <v>87</v>
      </c>
      <c r="BK159" s="112">
        <f t="shared" si="24"/>
        <v>0</v>
      </c>
      <c r="BL159" s="18" t="s">
        <v>237</v>
      </c>
      <c r="BM159" s="18" t="s">
        <v>350</v>
      </c>
    </row>
    <row r="160" spans="2:65" s="1" customFormat="1" ht="22.5" customHeight="1">
      <c r="B160" s="136"/>
      <c r="C160" s="172" t="s">
        <v>848</v>
      </c>
      <c r="D160" s="172" t="s">
        <v>278</v>
      </c>
      <c r="E160" s="173" t="s">
        <v>1022</v>
      </c>
      <c r="F160" s="242" t="s">
        <v>1023</v>
      </c>
      <c r="G160" s="242"/>
      <c r="H160" s="242"/>
      <c r="I160" s="242"/>
      <c r="J160" s="174" t="s">
        <v>281</v>
      </c>
      <c r="K160" s="175">
        <v>11</v>
      </c>
      <c r="L160" s="243">
        <v>0</v>
      </c>
      <c r="M160" s="243"/>
      <c r="N160" s="244">
        <f t="shared" si="15"/>
        <v>0</v>
      </c>
      <c r="O160" s="241"/>
      <c r="P160" s="241"/>
      <c r="Q160" s="241"/>
      <c r="R160" s="139"/>
      <c r="T160" s="169" t="s">
        <v>5</v>
      </c>
      <c r="U160" s="43" t="s">
        <v>42</v>
      </c>
      <c r="V160" s="35"/>
      <c r="W160" s="170">
        <f t="shared" si="16"/>
        <v>0</v>
      </c>
      <c r="X160" s="170">
        <v>0</v>
      </c>
      <c r="Y160" s="170">
        <f t="shared" si="17"/>
        <v>0</v>
      </c>
      <c r="Z160" s="170">
        <v>0</v>
      </c>
      <c r="AA160" s="171">
        <f t="shared" si="18"/>
        <v>0</v>
      </c>
      <c r="AR160" s="18" t="s">
        <v>282</v>
      </c>
      <c r="AT160" s="18" t="s">
        <v>278</v>
      </c>
      <c r="AU160" s="18" t="s">
        <v>87</v>
      </c>
      <c r="AY160" s="18" t="s">
        <v>174</v>
      </c>
      <c r="BE160" s="112">
        <f t="shared" si="19"/>
        <v>0</v>
      </c>
      <c r="BF160" s="112">
        <f t="shared" si="20"/>
        <v>0</v>
      </c>
      <c r="BG160" s="112">
        <f t="shared" si="21"/>
        <v>0</v>
      </c>
      <c r="BH160" s="112">
        <f t="shared" si="22"/>
        <v>0</v>
      </c>
      <c r="BI160" s="112">
        <f t="shared" si="23"/>
        <v>0</v>
      </c>
      <c r="BJ160" s="18" t="s">
        <v>87</v>
      </c>
      <c r="BK160" s="112">
        <f t="shared" si="24"/>
        <v>0</v>
      </c>
      <c r="BL160" s="18" t="s">
        <v>237</v>
      </c>
      <c r="BM160" s="18" t="s">
        <v>358</v>
      </c>
    </row>
    <row r="161" spans="2:65" s="1" customFormat="1" ht="31.5" customHeight="1">
      <c r="B161" s="136"/>
      <c r="C161" s="165" t="s">
        <v>543</v>
      </c>
      <c r="D161" s="165" t="s">
        <v>175</v>
      </c>
      <c r="E161" s="166" t="s">
        <v>1024</v>
      </c>
      <c r="F161" s="239" t="s">
        <v>1025</v>
      </c>
      <c r="G161" s="239"/>
      <c r="H161" s="239"/>
      <c r="I161" s="239"/>
      <c r="J161" s="167" t="s">
        <v>281</v>
      </c>
      <c r="K161" s="168">
        <v>5</v>
      </c>
      <c r="L161" s="240">
        <v>0</v>
      </c>
      <c r="M161" s="240"/>
      <c r="N161" s="241">
        <f t="shared" si="15"/>
        <v>0</v>
      </c>
      <c r="O161" s="241"/>
      <c r="P161" s="241"/>
      <c r="Q161" s="241"/>
      <c r="R161" s="139"/>
      <c r="T161" s="169" t="s">
        <v>5</v>
      </c>
      <c r="U161" s="43" t="s">
        <v>42</v>
      </c>
      <c r="V161" s="35"/>
      <c r="W161" s="170">
        <f t="shared" si="16"/>
        <v>0</v>
      </c>
      <c r="X161" s="170">
        <v>0</v>
      </c>
      <c r="Y161" s="170">
        <f t="shared" si="17"/>
        <v>0</v>
      </c>
      <c r="Z161" s="170">
        <v>0</v>
      </c>
      <c r="AA161" s="171">
        <f t="shared" si="18"/>
        <v>0</v>
      </c>
      <c r="AR161" s="18" t="s">
        <v>237</v>
      </c>
      <c r="AT161" s="18" t="s">
        <v>175</v>
      </c>
      <c r="AU161" s="18" t="s">
        <v>87</v>
      </c>
      <c r="AY161" s="18" t="s">
        <v>174</v>
      </c>
      <c r="BE161" s="112">
        <f t="shared" si="19"/>
        <v>0</v>
      </c>
      <c r="BF161" s="112">
        <f t="shared" si="20"/>
        <v>0</v>
      </c>
      <c r="BG161" s="112">
        <f t="shared" si="21"/>
        <v>0</v>
      </c>
      <c r="BH161" s="112">
        <f t="shared" si="22"/>
        <v>0</v>
      </c>
      <c r="BI161" s="112">
        <f t="shared" si="23"/>
        <v>0</v>
      </c>
      <c r="BJ161" s="18" t="s">
        <v>87</v>
      </c>
      <c r="BK161" s="112">
        <f t="shared" si="24"/>
        <v>0</v>
      </c>
      <c r="BL161" s="18" t="s">
        <v>237</v>
      </c>
      <c r="BM161" s="18" t="s">
        <v>366</v>
      </c>
    </row>
    <row r="162" spans="2:65" s="1" customFormat="1" ht="31.5" customHeight="1">
      <c r="B162" s="136"/>
      <c r="C162" s="172" t="s">
        <v>547</v>
      </c>
      <c r="D162" s="172" t="s">
        <v>278</v>
      </c>
      <c r="E162" s="173" t="s">
        <v>1026</v>
      </c>
      <c r="F162" s="242" t="s">
        <v>1027</v>
      </c>
      <c r="G162" s="242"/>
      <c r="H162" s="242"/>
      <c r="I162" s="242"/>
      <c r="J162" s="174" t="s">
        <v>281</v>
      </c>
      <c r="K162" s="175">
        <v>2</v>
      </c>
      <c r="L162" s="243">
        <v>0</v>
      </c>
      <c r="M162" s="243"/>
      <c r="N162" s="244">
        <f t="shared" si="15"/>
        <v>0</v>
      </c>
      <c r="O162" s="241"/>
      <c r="P162" s="241"/>
      <c r="Q162" s="241"/>
      <c r="R162" s="139"/>
      <c r="T162" s="169" t="s">
        <v>5</v>
      </c>
      <c r="U162" s="43" t="s">
        <v>42</v>
      </c>
      <c r="V162" s="35"/>
      <c r="W162" s="170">
        <f t="shared" si="16"/>
        <v>0</v>
      </c>
      <c r="X162" s="170">
        <v>0</v>
      </c>
      <c r="Y162" s="170">
        <f t="shared" si="17"/>
        <v>0</v>
      </c>
      <c r="Z162" s="170">
        <v>0</v>
      </c>
      <c r="AA162" s="171">
        <f t="shared" si="18"/>
        <v>0</v>
      </c>
      <c r="AR162" s="18" t="s">
        <v>282</v>
      </c>
      <c r="AT162" s="18" t="s">
        <v>278</v>
      </c>
      <c r="AU162" s="18" t="s">
        <v>87</v>
      </c>
      <c r="AY162" s="18" t="s">
        <v>174</v>
      </c>
      <c r="BE162" s="112">
        <f t="shared" si="19"/>
        <v>0</v>
      </c>
      <c r="BF162" s="112">
        <f t="shared" si="20"/>
        <v>0</v>
      </c>
      <c r="BG162" s="112">
        <f t="shared" si="21"/>
        <v>0</v>
      </c>
      <c r="BH162" s="112">
        <f t="shared" si="22"/>
        <v>0</v>
      </c>
      <c r="BI162" s="112">
        <f t="shared" si="23"/>
        <v>0</v>
      </c>
      <c r="BJ162" s="18" t="s">
        <v>87</v>
      </c>
      <c r="BK162" s="112">
        <f t="shared" si="24"/>
        <v>0</v>
      </c>
      <c r="BL162" s="18" t="s">
        <v>237</v>
      </c>
      <c r="BM162" s="18" t="s">
        <v>374</v>
      </c>
    </row>
    <row r="163" spans="2:65" s="1" customFormat="1" ht="22.5" customHeight="1">
      <c r="B163" s="136"/>
      <c r="C163" s="172" t="s">
        <v>551</v>
      </c>
      <c r="D163" s="172" t="s">
        <v>278</v>
      </c>
      <c r="E163" s="173" t="s">
        <v>1028</v>
      </c>
      <c r="F163" s="242" t="s">
        <v>1029</v>
      </c>
      <c r="G163" s="242"/>
      <c r="H163" s="242"/>
      <c r="I163" s="242"/>
      <c r="J163" s="174" t="s">
        <v>281</v>
      </c>
      <c r="K163" s="175">
        <v>1</v>
      </c>
      <c r="L163" s="243">
        <v>0</v>
      </c>
      <c r="M163" s="243"/>
      <c r="N163" s="244">
        <f t="shared" si="15"/>
        <v>0</v>
      </c>
      <c r="O163" s="241"/>
      <c r="P163" s="241"/>
      <c r="Q163" s="241"/>
      <c r="R163" s="139"/>
      <c r="T163" s="169" t="s">
        <v>5</v>
      </c>
      <c r="U163" s="43" t="s">
        <v>42</v>
      </c>
      <c r="V163" s="35"/>
      <c r="W163" s="170">
        <f t="shared" si="16"/>
        <v>0</v>
      </c>
      <c r="X163" s="170">
        <v>0</v>
      </c>
      <c r="Y163" s="170">
        <f t="shared" si="17"/>
        <v>0</v>
      </c>
      <c r="Z163" s="170">
        <v>0</v>
      </c>
      <c r="AA163" s="171">
        <f t="shared" si="18"/>
        <v>0</v>
      </c>
      <c r="AR163" s="18" t="s">
        <v>282</v>
      </c>
      <c r="AT163" s="18" t="s">
        <v>278</v>
      </c>
      <c r="AU163" s="18" t="s">
        <v>87</v>
      </c>
      <c r="AY163" s="18" t="s">
        <v>174</v>
      </c>
      <c r="BE163" s="112">
        <f t="shared" si="19"/>
        <v>0</v>
      </c>
      <c r="BF163" s="112">
        <f t="shared" si="20"/>
        <v>0</v>
      </c>
      <c r="BG163" s="112">
        <f t="shared" si="21"/>
        <v>0</v>
      </c>
      <c r="BH163" s="112">
        <f t="shared" si="22"/>
        <v>0</v>
      </c>
      <c r="BI163" s="112">
        <f t="shared" si="23"/>
        <v>0</v>
      </c>
      <c r="BJ163" s="18" t="s">
        <v>87</v>
      </c>
      <c r="BK163" s="112">
        <f t="shared" si="24"/>
        <v>0</v>
      </c>
      <c r="BL163" s="18" t="s">
        <v>237</v>
      </c>
      <c r="BM163" s="18" t="s">
        <v>871</v>
      </c>
    </row>
    <row r="164" spans="2:65" s="1" customFormat="1" ht="22.5" customHeight="1">
      <c r="B164" s="136"/>
      <c r="C164" s="172" t="s">
        <v>555</v>
      </c>
      <c r="D164" s="172" t="s">
        <v>278</v>
      </c>
      <c r="E164" s="173" t="s">
        <v>1030</v>
      </c>
      <c r="F164" s="242" t="s">
        <v>1031</v>
      </c>
      <c r="G164" s="242"/>
      <c r="H164" s="242"/>
      <c r="I164" s="242"/>
      <c r="J164" s="174" t="s">
        <v>281</v>
      </c>
      <c r="K164" s="175">
        <v>1</v>
      </c>
      <c r="L164" s="243">
        <v>0</v>
      </c>
      <c r="M164" s="243"/>
      <c r="N164" s="244">
        <f t="shared" si="15"/>
        <v>0</v>
      </c>
      <c r="O164" s="241"/>
      <c r="P164" s="241"/>
      <c r="Q164" s="241"/>
      <c r="R164" s="139"/>
      <c r="T164" s="169" t="s">
        <v>5</v>
      </c>
      <c r="U164" s="43" t="s">
        <v>42</v>
      </c>
      <c r="V164" s="35"/>
      <c r="W164" s="170">
        <f t="shared" si="16"/>
        <v>0</v>
      </c>
      <c r="X164" s="170">
        <v>0</v>
      </c>
      <c r="Y164" s="170">
        <f t="shared" si="17"/>
        <v>0</v>
      </c>
      <c r="Z164" s="170">
        <v>0</v>
      </c>
      <c r="AA164" s="171">
        <f t="shared" si="18"/>
        <v>0</v>
      </c>
      <c r="AR164" s="18" t="s">
        <v>282</v>
      </c>
      <c r="AT164" s="18" t="s">
        <v>278</v>
      </c>
      <c r="AU164" s="18" t="s">
        <v>87</v>
      </c>
      <c r="AY164" s="18" t="s">
        <v>174</v>
      </c>
      <c r="BE164" s="112">
        <f t="shared" si="19"/>
        <v>0</v>
      </c>
      <c r="BF164" s="112">
        <f t="shared" si="20"/>
        <v>0</v>
      </c>
      <c r="BG164" s="112">
        <f t="shared" si="21"/>
        <v>0</v>
      </c>
      <c r="BH164" s="112">
        <f t="shared" si="22"/>
        <v>0</v>
      </c>
      <c r="BI164" s="112">
        <f t="shared" si="23"/>
        <v>0</v>
      </c>
      <c r="BJ164" s="18" t="s">
        <v>87</v>
      </c>
      <c r="BK164" s="112">
        <f t="shared" si="24"/>
        <v>0</v>
      </c>
      <c r="BL164" s="18" t="s">
        <v>237</v>
      </c>
      <c r="BM164" s="18" t="s">
        <v>874</v>
      </c>
    </row>
    <row r="165" spans="2:65" s="1" customFormat="1" ht="22.5" customHeight="1">
      <c r="B165" s="136"/>
      <c r="C165" s="172" t="s">
        <v>557</v>
      </c>
      <c r="D165" s="172" t="s">
        <v>278</v>
      </c>
      <c r="E165" s="173" t="s">
        <v>1032</v>
      </c>
      <c r="F165" s="242" t="s">
        <v>1033</v>
      </c>
      <c r="G165" s="242"/>
      <c r="H165" s="242"/>
      <c r="I165" s="242"/>
      <c r="J165" s="174" t="s">
        <v>281</v>
      </c>
      <c r="K165" s="175">
        <v>1</v>
      </c>
      <c r="L165" s="243">
        <v>0</v>
      </c>
      <c r="M165" s="243"/>
      <c r="N165" s="244">
        <f t="shared" si="15"/>
        <v>0</v>
      </c>
      <c r="O165" s="241"/>
      <c r="P165" s="241"/>
      <c r="Q165" s="241"/>
      <c r="R165" s="139"/>
      <c r="T165" s="169" t="s">
        <v>5</v>
      </c>
      <c r="U165" s="43" t="s">
        <v>42</v>
      </c>
      <c r="V165" s="35"/>
      <c r="W165" s="170">
        <f t="shared" si="16"/>
        <v>0</v>
      </c>
      <c r="X165" s="170">
        <v>0</v>
      </c>
      <c r="Y165" s="170">
        <f t="shared" si="17"/>
        <v>0</v>
      </c>
      <c r="Z165" s="170">
        <v>0</v>
      </c>
      <c r="AA165" s="171">
        <f t="shared" si="18"/>
        <v>0</v>
      </c>
      <c r="AR165" s="18" t="s">
        <v>282</v>
      </c>
      <c r="AT165" s="18" t="s">
        <v>278</v>
      </c>
      <c r="AU165" s="18" t="s">
        <v>87</v>
      </c>
      <c r="AY165" s="18" t="s">
        <v>174</v>
      </c>
      <c r="BE165" s="112">
        <f t="shared" si="19"/>
        <v>0</v>
      </c>
      <c r="BF165" s="112">
        <f t="shared" si="20"/>
        <v>0</v>
      </c>
      <c r="BG165" s="112">
        <f t="shared" si="21"/>
        <v>0</v>
      </c>
      <c r="BH165" s="112">
        <f t="shared" si="22"/>
        <v>0</v>
      </c>
      <c r="BI165" s="112">
        <f t="shared" si="23"/>
        <v>0</v>
      </c>
      <c r="BJ165" s="18" t="s">
        <v>87</v>
      </c>
      <c r="BK165" s="112">
        <f t="shared" si="24"/>
        <v>0</v>
      </c>
      <c r="BL165" s="18" t="s">
        <v>237</v>
      </c>
      <c r="BM165" s="18" t="s">
        <v>642</v>
      </c>
    </row>
    <row r="166" spans="2:65" s="1" customFormat="1" ht="31.5" customHeight="1">
      <c r="B166" s="136"/>
      <c r="C166" s="165" t="s">
        <v>314</v>
      </c>
      <c r="D166" s="165" t="s">
        <v>175</v>
      </c>
      <c r="E166" s="166" t="s">
        <v>1034</v>
      </c>
      <c r="F166" s="239" t="s">
        <v>1035</v>
      </c>
      <c r="G166" s="239"/>
      <c r="H166" s="239"/>
      <c r="I166" s="239"/>
      <c r="J166" s="167" t="s">
        <v>281</v>
      </c>
      <c r="K166" s="168">
        <v>3</v>
      </c>
      <c r="L166" s="240">
        <v>0</v>
      </c>
      <c r="M166" s="240"/>
      <c r="N166" s="241">
        <f t="shared" si="15"/>
        <v>0</v>
      </c>
      <c r="O166" s="241"/>
      <c r="P166" s="241"/>
      <c r="Q166" s="241"/>
      <c r="R166" s="139"/>
      <c r="T166" s="169" t="s">
        <v>5</v>
      </c>
      <c r="U166" s="43" t="s">
        <v>42</v>
      </c>
      <c r="V166" s="35"/>
      <c r="W166" s="170">
        <f t="shared" si="16"/>
        <v>0</v>
      </c>
      <c r="X166" s="170">
        <v>0</v>
      </c>
      <c r="Y166" s="170">
        <f t="shared" si="17"/>
        <v>0</v>
      </c>
      <c r="Z166" s="170">
        <v>0</v>
      </c>
      <c r="AA166" s="171">
        <f t="shared" si="18"/>
        <v>0</v>
      </c>
      <c r="AR166" s="18" t="s">
        <v>237</v>
      </c>
      <c r="AT166" s="18" t="s">
        <v>175</v>
      </c>
      <c r="AU166" s="18" t="s">
        <v>87</v>
      </c>
      <c r="AY166" s="18" t="s">
        <v>174</v>
      </c>
      <c r="BE166" s="112">
        <f t="shared" si="19"/>
        <v>0</v>
      </c>
      <c r="BF166" s="112">
        <f t="shared" si="20"/>
        <v>0</v>
      </c>
      <c r="BG166" s="112">
        <f t="shared" si="21"/>
        <v>0</v>
      </c>
      <c r="BH166" s="112">
        <f t="shared" si="22"/>
        <v>0</v>
      </c>
      <c r="BI166" s="112">
        <f t="shared" si="23"/>
        <v>0</v>
      </c>
      <c r="BJ166" s="18" t="s">
        <v>87</v>
      </c>
      <c r="BK166" s="112">
        <f t="shared" si="24"/>
        <v>0</v>
      </c>
      <c r="BL166" s="18" t="s">
        <v>237</v>
      </c>
      <c r="BM166" s="18" t="s">
        <v>879</v>
      </c>
    </row>
    <row r="167" spans="2:65" s="1" customFormat="1" ht="22.5" customHeight="1">
      <c r="B167" s="136"/>
      <c r="C167" s="172" t="s">
        <v>318</v>
      </c>
      <c r="D167" s="172" t="s">
        <v>278</v>
      </c>
      <c r="E167" s="173" t="s">
        <v>891</v>
      </c>
      <c r="F167" s="242" t="s">
        <v>892</v>
      </c>
      <c r="G167" s="242"/>
      <c r="H167" s="242"/>
      <c r="I167" s="242"/>
      <c r="J167" s="174" t="s">
        <v>281</v>
      </c>
      <c r="K167" s="175">
        <v>1</v>
      </c>
      <c r="L167" s="243">
        <v>0</v>
      </c>
      <c r="M167" s="243"/>
      <c r="N167" s="244">
        <f t="shared" si="15"/>
        <v>0</v>
      </c>
      <c r="O167" s="241"/>
      <c r="P167" s="241"/>
      <c r="Q167" s="241"/>
      <c r="R167" s="139"/>
      <c r="T167" s="169" t="s">
        <v>5</v>
      </c>
      <c r="U167" s="43" t="s">
        <v>42</v>
      </c>
      <c r="V167" s="35"/>
      <c r="W167" s="170">
        <f t="shared" si="16"/>
        <v>0</v>
      </c>
      <c r="X167" s="170">
        <v>0</v>
      </c>
      <c r="Y167" s="170">
        <f t="shared" si="17"/>
        <v>0</v>
      </c>
      <c r="Z167" s="170">
        <v>0</v>
      </c>
      <c r="AA167" s="171">
        <f t="shared" si="18"/>
        <v>0</v>
      </c>
      <c r="AR167" s="18" t="s">
        <v>282</v>
      </c>
      <c r="AT167" s="18" t="s">
        <v>278</v>
      </c>
      <c r="AU167" s="18" t="s">
        <v>87</v>
      </c>
      <c r="AY167" s="18" t="s">
        <v>174</v>
      </c>
      <c r="BE167" s="112">
        <f t="shared" si="19"/>
        <v>0</v>
      </c>
      <c r="BF167" s="112">
        <f t="shared" si="20"/>
        <v>0</v>
      </c>
      <c r="BG167" s="112">
        <f t="shared" si="21"/>
        <v>0</v>
      </c>
      <c r="BH167" s="112">
        <f t="shared" si="22"/>
        <v>0</v>
      </c>
      <c r="BI167" s="112">
        <f t="shared" si="23"/>
        <v>0</v>
      </c>
      <c r="BJ167" s="18" t="s">
        <v>87</v>
      </c>
      <c r="BK167" s="112">
        <f t="shared" si="24"/>
        <v>0</v>
      </c>
      <c r="BL167" s="18" t="s">
        <v>237</v>
      </c>
      <c r="BM167" s="18" t="s">
        <v>883</v>
      </c>
    </row>
    <row r="168" spans="2:65" s="1" customFormat="1" ht="31.5" customHeight="1">
      <c r="B168" s="136"/>
      <c r="C168" s="172" t="s">
        <v>308</v>
      </c>
      <c r="D168" s="172" t="s">
        <v>278</v>
      </c>
      <c r="E168" s="173" t="s">
        <v>1036</v>
      </c>
      <c r="F168" s="242" t="s">
        <v>1037</v>
      </c>
      <c r="G168" s="242"/>
      <c r="H168" s="242"/>
      <c r="I168" s="242"/>
      <c r="J168" s="174" t="s">
        <v>281</v>
      </c>
      <c r="K168" s="175">
        <v>1</v>
      </c>
      <c r="L168" s="243">
        <v>0</v>
      </c>
      <c r="M168" s="243"/>
      <c r="N168" s="244">
        <f t="shared" si="15"/>
        <v>0</v>
      </c>
      <c r="O168" s="241"/>
      <c r="P168" s="241"/>
      <c r="Q168" s="241"/>
      <c r="R168" s="139"/>
      <c r="T168" s="169" t="s">
        <v>5</v>
      </c>
      <c r="U168" s="43" t="s">
        <v>42</v>
      </c>
      <c r="V168" s="35"/>
      <c r="W168" s="170">
        <f t="shared" si="16"/>
        <v>0</v>
      </c>
      <c r="X168" s="170">
        <v>0</v>
      </c>
      <c r="Y168" s="170">
        <f t="shared" si="17"/>
        <v>0</v>
      </c>
      <c r="Z168" s="170">
        <v>0</v>
      </c>
      <c r="AA168" s="171">
        <f t="shared" si="18"/>
        <v>0</v>
      </c>
      <c r="AR168" s="18" t="s">
        <v>282</v>
      </c>
      <c r="AT168" s="18" t="s">
        <v>278</v>
      </c>
      <c r="AU168" s="18" t="s">
        <v>87</v>
      </c>
      <c r="AY168" s="18" t="s">
        <v>174</v>
      </c>
      <c r="BE168" s="112">
        <f t="shared" si="19"/>
        <v>0</v>
      </c>
      <c r="BF168" s="112">
        <f t="shared" si="20"/>
        <v>0</v>
      </c>
      <c r="BG168" s="112">
        <f t="shared" si="21"/>
        <v>0</v>
      </c>
      <c r="BH168" s="112">
        <f t="shared" si="22"/>
        <v>0</v>
      </c>
      <c r="BI168" s="112">
        <f t="shared" si="23"/>
        <v>0</v>
      </c>
      <c r="BJ168" s="18" t="s">
        <v>87</v>
      </c>
      <c r="BK168" s="112">
        <f t="shared" si="24"/>
        <v>0</v>
      </c>
      <c r="BL168" s="18" t="s">
        <v>237</v>
      </c>
      <c r="BM168" s="18" t="s">
        <v>653</v>
      </c>
    </row>
    <row r="169" spans="2:65" s="1" customFormat="1" ht="22.5" customHeight="1">
      <c r="B169" s="136"/>
      <c r="C169" s="172" t="s">
        <v>1038</v>
      </c>
      <c r="D169" s="172" t="s">
        <v>278</v>
      </c>
      <c r="E169" s="173" t="s">
        <v>1039</v>
      </c>
      <c r="F169" s="242" t="s">
        <v>1040</v>
      </c>
      <c r="G169" s="242"/>
      <c r="H169" s="242"/>
      <c r="I169" s="242"/>
      <c r="J169" s="174" t="s">
        <v>281</v>
      </c>
      <c r="K169" s="175">
        <v>1</v>
      </c>
      <c r="L169" s="243">
        <v>0</v>
      </c>
      <c r="M169" s="243"/>
      <c r="N169" s="244">
        <f t="shared" si="15"/>
        <v>0</v>
      </c>
      <c r="O169" s="241"/>
      <c r="P169" s="241"/>
      <c r="Q169" s="241"/>
      <c r="R169" s="139"/>
      <c r="T169" s="169" t="s">
        <v>5</v>
      </c>
      <c r="U169" s="43" t="s">
        <v>42</v>
      </c>
      <c r="V169" s="35"/>
      <c r="W169" s="170">
        <f t="shared" si="16"/>
        <v>0</v>
      </c>
      <c r="X169" s="170">
        <v>0</v>
      </c>
      <c r="Y169" s="170">
        <f t="shared" si="17"/>
        <v>0</v>
      </c>
      <c r="Z169" s="170">
        <v>0</v>
      </c>
      <c r="AA169" s="171">
        <f t="shared" si="18"/>
        <v>0</v>
      </c>
      <c r="AR169" s="18" t="s">
        <v>282</v>
      </c>
      <c r="AT169" s="18" t="s">
        <v>278</v>
      </c>
      <c r="AU169" s="18" t="s">
        <v>87</v>
      </c>
      <c r="AY169" s="18" t="s">
        <v>174</v>
      </c>
      <c r="BE169" s="112">
        <f t="shared" si="19"/>
        <v>0</v>
      </c>
      <c r="BF169" s="112">
        <f t="shared" si="20"/>
        <v>0</v>
      </c>
      <c r="BG169" s="112">
        <f t="shared" si="21"/>
        <v>0</v>
      </c>
      <c r="BH169" s="112">
        <f t="shared" si="22"/>
        <v>0</v>
      </c>
      <c r="BI169" s="112">
        <f t="shared" si="23"/>
        <v>0</v>
      </c>
      <c r="BJ169" s="18" t="s">
        <v>87</v>
      </c>
      <c r="BK169" s="112">
        <f t="shared" si="24"/>
        <v>0</v>
      </c>
      <c r="BL169" s="18" t="s">
        <v>237</v>
      </c>
      <c r="BM169" s="18" t="s">
        <v>661</v>
      </c>
    </row>
    <row r="170" spans="2:65" s="1" customFormat="1" ht="31.5" customHeight="1">
      <c r="B170" s="136"/>
      <c r="C170" s="165" t="s">
        <v>693</v>
      </c>
      <c r="D170" s="165" t="s">
        <v>175</v>
      </c>
      <c r="E170" s="166" t="s">
        <v>1041</v>
      </c>
      <c r="F170" s="239" t="s">
        <v>1042</v>
      </c>
      <c r="G170" s="239"/>
      <c r="H170" s="239"/>
      <c r="I170" s="239"/>
      <c r="J170" s="167" t="s">
        <v>281</v>
      </c>
      <c r="K170" s="168">
        <v>3</v>
      </c>
      <c r="L170" s="240">
        <v>0</v>
      </c>
      <c r="M170" s="240"/>
      <c r="N170" s="241">
        <f t="shared" si="15"/>
        <v>0</v>
      </c>
      <c r="O170" s="241"/>
      <c r="P170" s="241"/>
      <c r="Q170" s="241"/>
      <c r="R170" s="139"/>
      <c r="T170" s="169" t="s">
        <v>5</v>
      </c>
      <c r="U170" s="43" t="s">
        <v>42</v>
      </c>
      <c r="V170" s="35"/>
      <c r="W170" s="170">
        <f t="shared" si="16"/>
        <v>0</v>
      </c>
      <c r="X170" s="170">
        <v>0</v>
      </c>
      <c r="Y170" s="170">
        <f t="shared" si="17"/>
        <v>0</v>
      </c>
      <c r="Z170" s="170">
        <v>0</v>
      </c>
      <c r="AA170" s="171">
        <f t="shared" si="18"/>
        <v>0</v>
      </c>
      <c r="AR170" s="18" t="s">
        <v>237</v>
      </c>
      <c r="AT170" s="18" t="s">
        <v>175</v>
      </c>
      <c r="AU170" s="18" t="s">
        <v>87</v>
      </c>
      <c r="AY170" s="18" t="s">
        <v>174</v>
      </c>
      <c r="BE170" s="112">
        <f t="shared" si="19"/>
        <v>0</v>
      </c>
      <c r="BF170" s="112">
        <f t="shared" si="20"/>
        <v>0</v>
      </c>
      <c r="BG170" s="112">
        <f t="shared" si="21"/>
        <v>0</v>
      </c>
      <c r="BH170" s="112">
        <f t="shared" si="22"/>
        <v>0</v>
      </c>
      <c r="BI170" s="112">
        <f t="shared" si="23"/>
        <v>0</v>
      </c>
      <c r="BJ170" s="18" t="s">
        <v>87</v>
      </c>
      <c r="BK170" s="112">
        <f t="shared" si="24"/>
        <v>0</v>
      </c>
      <c r="BL170" s="18" t="s">
        <v>237</v>
      </c>
      <c r="BM170" s="18" t="s">
        <v>667</v>
      </c>
    </row>
    <row r="171" spans="2:65" s="1" customFormat="1" ht="22.5" customHeight="1">
      <c r="B171" s="136"/>
      <c r="C171" s="172" t="s">
        <v>698</v>
      </c>
      <c r="D171" s="172" t="s">
        <v>278</v>
      </c>
      <c r="E171" s="173" t="s">
        <v>895</v>
      </c>
      <c r="F171" s="242" t="s">
        <v>896</v>
      </c>
      <c r="G171" s="242"/>
      <c r="H171" s="242"/>
      <c r="I171" s="242"/>
      <c r="J171" s="174" t="s">
        <v>281</v>
      </c>
      <c r="K171" s="175">
        <v>2</v>
      </c>
      <c r="L171" s="243">
        <v>0</v>
      </c>
      <c r="M171" s="243"/>
      <c r="N171" s="244">
        <f t="shared" si="15"/>
        <v>0</v>
      </c>
      <c r="O171" s="241"/>
      <c r="P171" s="241"/>
      <c r="Q171" s="241"/>
      <c r="R171" s="139"/>
      <c r="T171" s="169" t="s">
        <v>5</v>
      </c>
      <c r="U171" s="43" t="s">
        <v>42</v>
      </c>
      <c r="V171" s="35"/>
      <c r="W171" s="170">
        <f t="shared" si="16"/>
        <v>0</v>
      </c>
      <c r="X171" s="170">
        <v>0</v>
      </c>
      <c r="Y171" s="170">
        <f t="shared" si="17"/>
        <v>0</v>
      </c>
      <c r="Z171" s="170">
        <v>0</v>
      </c>
      <c r="AA171" s="171">
        <f t="shared" si="18"/>
        <v>0</v>
      </c>
      <c r="AR171" s="18" t="s">
        <v>282</v>
      </c>
      <c r="AT171" s="18" t="s">
        <v>278</v>
      </c>
      <c r="AU171" s="18" t="s">
        <v>87</v>
      </c>
      <c r="AY171" s="18" t="s">
        <v>174</v>
      </c>
      <c r="BE171" s="112">
        <f t="shared" si="19"/>
        <v>0</v>
      </c>
      <c r="BF171" s="112">
        <f t="shared" si="20"/>
        <v>0</v>
      </c>
      <c r="BG171" s="112">
        <f t="shared" si="21"/>
        <v>0</v>
      </c>
      <c r="BH171" s="112">
        <f t="shared" si="22"/>
        <v>0</v>
      </c>
      <c r="BI171" s="112">
        <f t="shared" si="23"/>
        <v>0</v>
      </c>
      <c r="BJ171" s="18" t="s">
        <v>87</v>
      </c>
      <c r="BK171" s="112">
        <f t="shared" si="24"/>
        <v>0</v>
      </c>
      <c r="BL171" s="18" t="s">
        <v>237</v>
      </c>
      <c r="BM171" s="18" t="s">
        <v>338</v>
      </c>
    </row>
    <row r="172" spans="2:65" s="1" customFormat="1" ht="22.5" customHeight="1">
      <c r="B172" s="136"/>
      <c r="C172" s="172" t="s">
        <v>700</v>
      </c>
      <c r="D172" s="172" t="s">
        <v>278</v>
      </c>
      <c r="E172" s="173" t="s">
        <v>899</v>
      </c>
      <c r="F172" s="242" t="s">
        <v>900</v>
      </c>
      <c r="G172" s="242"/>
      <c r="H172" s="242"/>
      <c r="I172" s="242"/>
      <c r="J172" s="174" t="s">
        <v>281</v>
      </c>
      <c r="K172" s="175">
        <v>1</v>
      </c>
      <c r="L172" s="243">
        <v>0</v>
      </c>
      <c r="M172" s="243"/>
      <c r="N172" s="244">
        <f t="shared" si="15"/>
        <v>0</v>
      </c>
      <c r="O172" s="241"/>
      <c r="P172" s="241"/>
      <c r="Q172" s="241"/>
      <c r="R172" s="139"/>
      <c r="T172" s="169" t="s">
        <v>5</v>
      </c>
      <c r="U172" s="43" t="s">
        <v>42</v>
      </c>
      <c r="V172" s="35"/>
      <c r="W172" s="170">
        <f t="shared" si="16"/>
        <v>0</v>
      </c>
      <c r="X172" s="170">
        <v>0</v>
      </c>
      <c r="Y172" s="170">
        <f t="shared" si="17"/>
        <v>0</v>
      </c>
      <c r="Z172" s="170">
        <v>0</v>
      </c>
      <c r="AA172" s="171">
        <f t="shared" si="18"/>
        <v>0</v>
      </c>
      <c r="AR172" s="18" t="s">
        <v>282</v>
      </c>
      <c r="AT172" s="18" t="s">
        <v>278</v>
      </c>
      <c r="AU172" s="18" t="s">
        <v>87</v>
      </c>
      <c r="AY172" s="18" t="s">
        <v>174</v>
      </c>
      <c r="BE172" s="112">
        <f t="shared" si="19"/>
        <v>0</v>
      </c>
      <c r="BF172" s="112">
        <f t="shared" si="20"/>
        <v>0</v>
      </c>
      <c r="BG172" s="112">
        <f t="shared" si="21"/>
        <v>0</v>
      </c>
      <c r="BH172" s="112">
        <f t="shared" si="22"/>
        <v>0</v>
      </c>
      <c r="BI172" s="112">
        <f t="shared" si="23"/>
        <v>0</v>
      </c>
      <c r="BJ172" s="18" t="s">
        <v>87</v>
      </c>
      <c r="BK172" s="112">
        <f t="shared" si="24"/>
        <v>0</v>
      </c>
      <c r="BL172" s="18" t="s">
        <v>237</v>
      </c>
      <c r="BM172" s="18" t="s">
        <v>681</v>
      </c>
    </row>
    <row r="173" spans="2:65" s="1" customFormat="1" ht="31.5" customHeight="1">
      <c r="B173" s="136"/>
      <c r="C173" s="165" t="s">
        <v>354</v>
      </c>
      <c r="D173" s="165" t="s">
        <v>175</v>
      </c>
      <c r="E173" s="166" t="s">
        <v>1043</v>
      </c>
      <c r="F173" s="239" t="s">
        <v>1044</v>
      </c>
      <c r="G173" s="239"/>
      <c r="H173" s="239"/>
      <c r="I173" s="239"/>
      <c r="J173" s="167" t="s">
        <v>198</v>
      </c>
      <c r="K173" s="168">
        <v>297</v>
      </c>
      <c r="L173" s="240">
        <v>0</v>
      </c>
      <c r="M173" s="240"/>
      <c r="N173" s="241">
        <f t="shared" si="15"/>
        <v>0</v>
      </c>
      <c r="O173" s="241"/>
      <c r="P173" s="241"/>
      <c r="Q173" s="241"/>
      <c r="R173" s="139"/>
      <c r="T173" s="169" t="s">
        <v>5</v>
      </c>
      <c r="U173" s="43" t="s">
        <v>42</v>
      </c>
      <c r="V173" s="35"/>
      <c r="W173" s="170">
        <f t="shared" si="16"/>
        <v>0</v>
      </c>
      <c r="X173" s="170">
        <v>0</v>
      </c>
      <c r="Y173" s="170">
        <f t="shared" si="17"/>
        <v>0</v>
      </c>
      <c r="Z173" s="170">
        <v>0</v>
      </c>
      <c r="AA173" s="171">
        <f t="shared" si="18"/>
        <v>0</v>
      </c>
      <c r="AR173" s="18" t="s">
        <v>237</v>
      </c>
      <c r="AT173" s="18" t="s">
        <v>175</v>
      </c>
      <c r="AU173" s="18" t="s">
        <v>87</v>
      </c>
      <c r="AY173" s="18" t="s">
        <v>174</v>
      </c>
      <c r="BE173" s="112">
        <f t="shared" si="19"/>
        <v>0</v>
      </c>
      <c r="BF173" s="112">
        <f t="shared" si="20"/>
        <v>0</v>
      </c>
      <c r="BG173" s="112">
        <f t="shared" si="21"/>
        <v>0</v>
      </c>
      <c r="BH173" s="112">
        <f t="shared" si="22"/>
        <v>0</v>
      </c>
      <c r="BI173" s="112">
        <f t="shared" si="23"/>
        <v>0</v>
      </c>
      <c r="BJ173" s="18" t="s">
        <v>87</v>
      </c>
      <c r="BK173" s="112">
        <f t="shared" si="24"/>
        <v>0</v>
      </c>
      <c r="BL173" s="18" t="s">
        <v>237</v>
      </c>
      <c r="BM173" s="18" t="s">
        <v>689</v>
      </c>
    </row>
    <row r="174" spans="2:65" s="1" customFormat="1" ht="31.5" customHeight="1">
      <c r="B174" s="136"/>
      <c r="C174" s="165" t="s">
        <v>358</v>
      </c>
      <c r="D174" s="165" t="s">
        <v>175</v>
      </c>
      <c r="E174" s="166" t="s">
        <v>1045</v>
      </c>
      <c r="F174" s="239" t="s">
        <v>1046</v>
      </c>
      <c r="G174" s="239"/>
      <c r="H174" s="239"/>
      <c r="I174" s="239"/>
      <c r="J174" s="167" t="s">
        <v>198</v>
      </c>
      <c r="K174" s="168">
        <v>297</v>
      </c>
      <c r="L174" s="240">
        <v>0</v>
      </c>
      <c r="M174" s="240"/>
      <c r="N174" s="241">
        <f t="shared" si="15"/>
        <v>0</v>
      </c>
      <c r="O174" s="241"/>
      <c r="P174" s="241"/>
      <c r="Q174" s="241"/>
      <c r="R174" s="139"/>
      <c r="T174" s="169" t="s">
        <v>5</v>
      </c>
      <c r="U174" s="43" t="s">
        <v>42</v>
      </c>
      <c r="V174" s="35"/>
      <c r="W174" s="170">
        <f t="shared" si="16"/>
        <v>0</v>
      </c>
      <c r="X174" s="170">
        <v>0</v>
      </c>
      <c r="Y174" s="170">
        <f t="shared" si="17"/>
        <v>0</v>
      </c>
      <c r="Z174" s="170">
        <v>0</v>
      </c>
      <c r="AA174" s="171">
        <f t="shared" si="18"/>
        <v>0</v>
      </c>
      <c r="AR174" s="18" t="s">
        <v>237</v>
      </c>
      <c r="AT174" s="18" t="s">
        <v>175</v>
      </c>
      <c r="AU174" s="18" t="s">
        <v>87</v>
      </c>
      <c r="AY174" s="18" t="s">
        <v>174</v>
      </c>
      <c r="BE174" s="112">
        <f t="shared" si="19"/>
        <v>0</v>
      </c>
      <c r="BF174" s="112">
        <f t="shared" si="20"/>
        <v>0</v>
      </c>
      <c r="BG174" s="112">
        <f t="shared" si="21"/>
        <v>0</v>
      </c>
      <c r="BH174" s="112">
        <f t="shared" si="22"/>
        <v>0</v>
      </c>
      <c r="BI174" s="112">
        <f t="shared" si="23"/>
        <v>0</v>
      </c>
      <c r="BJ174" s="18" t="s">
        <v>87</v>
      </c>
      <c r="BK174" s="112">
        <f t="shared" si="24"/>
        <v>0</v>
      </c>
      <c r="BL174" s="18" t="s">
        <v>237</v>
      </c>
      <c r="BM174" s="18" t="s">
        <v>698</v>
      </c>
    </row>
    <row r="175" spans="2:65" s="1" customFormat="1" ht="31.5" customHeight="1">
      <c r="B175" s="136"/>
      <c r="C175" s="165" t="s">
        <v>362</v>
      </c>
      <c r="D175" s="165" t="s">
        <v>175</v>
      </c>
      <c r="E175" s="166" t="s">
        <v>1047</v>
      </c>
      <c r="F175" s="239" t="s">
        <v>1048</v>
      </c>
      <c r="G175" s="239"/>
      <c r="H175" s="239"/>
      <c r="I175" s="239"/>
      <c r="J175" s="167" t="s">
        <v>312</v>
      </c>
      <c r="K175" s="177">
        <v>0</v>
      </c>
      <c r="L175" s="240">
        <v>0</v>
      </c>
      <c r="M175" s="240"/>
      <c r="N175" s="241">
        <f t="shared" si="15"/>
        <v>0</v>
      </c>
      <c r="O175" s="241"/>
      <c r="P175" s="241"/>
      <c r="Q175" s="241"/>
      <c r="R175" s="139"/>
      <c r="T175" s="169" t="s">
        <v>5</v>
      </c>
      <c r="U175" s="43" t="s">
        <v>42</v>
      </c>
      <c r="V175" s="35"/>
      <c r="W175" s="170">
        <f t="shared" si="16"/>
        <v>0</v>
      </c>
      <c r="X175" s="170">
        <v>0</v>
      </c>
      <c r="Y175" s="170">
        <f t="shared" si="17"/>
        <v>0</v>
      </c>
      <c r="Z175" s="170">
        <v>0</v>
      </c>
      <c r="AA175" s="171">
        <f t="shared" si="18"/>
        <v>0</v>
      </c>
      <c r="AR175" s="18" t="s">
        <v>237</v>
      </c>
      <c r="AT175" s="18" t="s">
        <v>175</v>
      </c>
      <c r="AU175" s="18" t="s">
        <v>87</v>
      </c>
      <c r="AY175" s="18" t="s">
        <v>174</v>
      </c>
      <c r="BE175" s="112">
        <f t="shared" si="19"/>
        <v>0</v>
      </c>
      <c r="BF175" s="112">
        <f t="shared" si="20"/>
        <v>0</v>
      </c>
      <c r="BG175" s="112">
        <f t="shared" si="21"/>
        <v>0</v>
      </c>
      <c r="BH175" s="112">
        <f t="shared" si="22"/>
        <v>0</v>
      </c>
      <c r="BI175" s="112">
        <f t="shared" si="23"/>
        <v>0</v>
      </c>
      <c r="BJ175" s="18" t="s">
        <v>87</v>
      </c>
      <c r="BK175" s="112">
        <f t="shared" si="24"/>
        <v>0</v>
      </c>
      <c r="BL175" s="18" t="s">
        <v>237</v>
      </c>
      <c r="BM175" s="18" t="s">
        <v>704</v>
      </c>
    </row>
    <row r="176" spans="2:65" s="10" customFormat="1" ht="29.85" customHeight="1">
      <c r="B176" s="154"/>
      <c r="C176" s="155"/>
      <c r="D176" s="164" t="s">
        <v>146</v>
      </c>
      <c r="E176" s="164"/>
      <c r="F176" s="164"/>
      <c r="G176" s="164"/>
      <c r="H176" s="164"/>
      <c r="I176" s="164"/>
      <c r="J176" s="164"/>
      <c r="K176" s="164"/>
      <c r="L176" s="164"/>
      <c r="M176" s="164"/>
      <c r="N176" s="228">
        <f>BK176</f>
        <v>0</v>
      </c>
      <c r="O176" s="229"/>
      <c r="P176" s="229"/>
      <c r="Q176" s="229"/>
      <c r="R176" s="157"/>
      <c r="T176" s="158"/>
      <c r="U176" s="155"/>
      <c r="V176" s="155"/>
      <c r="W176" s="159">
        <f>SUM(W177:W192)</f>
        <v>0</v>
      </c>
      <c r="X176" s="155"/>
      <c r="Y176" s="159">
        <f>SUM(Y177:Y192)</f>
        <v>0</v>
      </c>
      <c r="Z176" s="155"/>
      <c r="AA176" s="160">
        <f>SUM(AA177:AA192)</f>
        <v>0</v>
      </c>
      <c r="AR176" s="161" t="s">
        <v>87</v>
      </c>
      <c r="AT176" s="162" t="s">
        <v>74</v>
      </c>
      <c r="AU176" s="162" t="s">
        <v>82</v>
      </c>
      <c r="AY176" s="161" t="s">
        <v>174</v>
      </c>
      <c r="BK176" s="163">
        <f>SUM(BK177:BK192)</f>
        <v>0</v>
      </c>
    </row>
    <row r="177" spans="2:65" s="1" customFormat="1" ht="31.5" customHeight="1">
      <c r="B177" s="136"/>
      <c r="C177" s="165" t="s">
        <v>622</v>
      </c>
      <c r="D177" s="165" t="s">
        <v>175</v>
      </c>
      <c r="E177" s="166" t="s">
        <v>1049</v>
      </c>
      <c r="F177" s="239" t="s">
        <v>1050</v>
      </c>
      <c r="G177" s="239"/>
      <c r="H177" s="239"/>
      <c r="I177" s="239"/>
      <c r="J177" s="167" t="s">
        <v>281</v>
      </c>
      <c r="K177" s="168">
        <v>3</v>
      </c>
      <c r="L177" s="240">
        <v>0</v>
      </c>
      <c r="M177" s="240"/>
      <c r="N177" s="241">
        <f t="shared" ref="N177:N192" si="25">ROUND(L177*K177,2)</f>
        <v>0</v>
      </c>
      <c r="O177" s="241"/>
      <c r="P177" s="241"/>
      <c r="Q177" s="241"/>
      <c r="R177" s="139"/>
      <c r="T177" s="169" t="s">
        <v>5</v>
      </c>
      <c r="U177" s="43" t="s">
        <v>42</v>
      </c>
      <c r="V177" s="35"/>
      <c r="W177" s="170">
        <f t="shared" ref="W177:W192" si="26">V177*K177</f>
        <v>0</v>
      </c>
      <c r="X177" s="170">
        <v>0</v>
      </c>
      <c r="Y177" s="170">
        <f t="shared" ref="Y177:Y192" si="27">X177*K177</f>
        <v>0</v>
      </c>
      <c r="Z177" s="170">
        <v>0</v>
      </c>
      <c r="AA177" s="171">
        <f t="shared" ref="AA177:AA192" si="28">Z177*K177</f>
        <v>0</v>
      </c>
      <c r="AR177" s="18" t="s">
        <v>237</v>
      </c>
      <c r="AT177" s="18" t="s">
        <v>175</v>
      </c>
      <c r="AU177" s="18" t="s">
        <v>87</v>
      </c>
      <c r="AY177" s="18" t="s">
        <v>174</v>
      </c>
      <c r="BE177" s="112">
        <f t="shared" ref="BE177:BE192" si="29">IF(U177="základná",N177,0)</f>
        <v>0</v>
      </c>
      <c r="BF177" s="112">
        <f t="shared" ref="BF177:BF192" si="30">IF(U177="znížená",N177,0)</f>
        <v>0</v>
      </c>
      <c r="BG177" s="112">
        <f t="shared" ref="BG177:BG192" si="31">IF(U177="zákl. prenesená",N177,0)</f>
        <v>0</v>
      </c>
      <c r="BH177" s="112">
        <f t="shared" ref="BH177:BH192" si="32">IF(U177="zníž. prenesená",N177,0)</f>
        <v>0</v>
      </c>
      <c r="BI177" s="112">
        <f t="shared" ref="BI177:BI192" si="33">IF(U177="nulová",N177,0)</f>
        <v>0</v>
      </c>
      <c r="BJ177" s="18" t="s">
        <v>87</v>
      </c>
      <c r="BK177" s="112">
        <f t="shared" ref="BK177:BK192" si="34">ROUND(L177*K177,2)</f>
        <v>0</v>
      </c>
      <c r="BL177" s="18" t="s">
        <v>237</v>
      </c>
      <c r="BM177" s="18" t="s">
        <v>712</v>
      </c>
    </row>
    <row r="178" spans="2:65" s="1" customFormat="1" ht="22.5" customHeight="1">
      <c r="B178" s="136"/>
      <c r="C178" s="172" t="s">
        <v>871</v>
      </c>
      <c r="D178" s="172" t="s">
        <v>278</v>
      </c>
      <c r="E178" s="173" t="s">
        <v>1051</v>
      </c>
      <c r="F178" s="242" t="s">
        <v>1052</v>
      </c>
      <c r="G178" s="242"/>
      <c r="H178" s="242"/>
      <c r="I178" s="242"/>
      <c r="J178" s="174" t="s">
        <v>281</v>
      </c>
      <c r="K178" s="175">
        <v>3</v>
      </c>
      <c r="L178" s="243">
        <v>0</v>
      </c>
      <c r="M178" s="243"/>
      <c r="N178" s="244">
        <f t="shared" si="25"/>
        <v>0</v>
      </c>
      <c r="O178" s="241"/>
      <c r="P178" s="241"/>
      <c r="Q178" s="241"/>
      <c r="R178" s="139"/>
      <c r="T178" s="169" t="s">
        <v>5</v>
      </c>
      <c r="U178" s="43" t="s">
        <v>42</v>
      </c>
      <c r="V178" s="35"/>
      <c r="W178" s="170">
        <f t="shared" si="26"/>
        <v>0</v>
      </c>
      <c r="X178" s="170">
        <v>0</v>
      </c>
      <c r="Y178" s="170">
        <f t="shared" si="27"/>
        <v>0</v>
      </c>
      <c r="Z178" s="170">
        <v>0</v>
      </c>
      <c r="AA178" s="171">
        <f t="shared" si="28"/>
        <v>0</v>
      </c>
      <c r="AR178" s="18" t="s">
        <v>282</v>
      </c>
      <c r="AT178" s="18" t="s">
        <v>278</v>
      </c>
      <c r="AU178" s="18" t="s">
        <v>87</v>
      </c>
      <c r="AY178" s="18" t="s">
        <v>174</v>
      </c>
      <c r="BE178" s="112">
        <f t="shared" si="29"/>
        <v>0</v>
      </c>
      <c r="BF178" s="112">
        <f t="shared" si="30"/>
        <v>0</v>
      </c>
      <c r="BG178" s="112">
        <f t="shared" si="31"/>
        <v>0</v>
      </c>
      <c r="BH178" s="112">
        <f t="shared" si="32"/>
        <v>0</v>
      </c>
      <c r="BI178" s="112">
        <f t="shared" si="33"/>
        <v>0</v>
      </c>
      <c r="BJ178" s="18" t="s">
        <v>87</v>
      </c>
      <c r="BK178" s="112">
        <f t="shared" si="34"/>
        <v>0</v>
      </c>
      <c r="BL178" s="18" t="s">
        <v>237</v>
      </c>
      <c r="BM178" s="18" t="s">
        <v>317</v>
      </c>
    </row>
    <row r="179" spans="2:65" s="1" customFormat="1" ht="31.5" customHeight="1">
      <c r="B179" s="136"/>
      <c r="C179" s="165" t="s">
        <v>1053</v>
      </c>
      <c r="D179" s="165" t="s">
        <v>175</v>
      </c>
      <c r="E179" s="166" t="s">
        <v>1054</v>
      </c>
      <c r="F179" s="239" t="s">
        <v>1055</v>
      </c>
      <c r="G179" s="239"/>
      <c r="H179" s="239"/>
      <c r="I179" s="239"/>
      <c r="J179" s="167" t="s">
        <v>244</v>
      </c>
      <c r="K179" s="168">
        <v>3</v>
      </c>
      <c r="L179" s="240">
        <v>0</v>
      </c>
      <c r="M179" s="240"/>
      <c r="N179" s="241">
        <f t="shared" si="25"/>
        <v>0</v>
      </c>
      <c r="O179" s="241"/>
      <c r="P179" s="241"/>
      <c r="Q179" s="241"/>
      <c r="R179" s="139"/>
      <c r="T179" s="169" t="s">
        <v>5</v>
      </c>
      <c r="U179" s="43" t="s">
        <v>42</v>
      </c>
      <c r="V179" s="35"/>
      <c r="W179" s="170">
        <f t="shared" si="26"/>
        <v>0</v>
      </c>
      <c r="X179" s="170">
        <v>0</v>
      </c>
      <c r="Y179" s="170">
        <f t="shared" si="27"/>
        <v>0</v>
      </c>
      <c r="Z179" s="170">
        <v>0</v>
      </c>
      <c r="AA179" s="171">
        <f t="shared" si="28"/>
        <v>0</v>
      </c>
      <c r="AR179" s="18" t="s">
        <v>237</v>
      </c>
      <c r="AT179" s="18" t="s">
        <v>175</v>
      </c>
      <c r="AU179" s="18" t="s">
        <v>87</v>
      </c>
      <c r="AY179" s="18" t="s">
        <v>174</v>
      </c>
      <c r="BE179" s="112">
        <f t="shared" si="29"/>
        <v>0</v>
      </c>
      <c r="BF179" s="112">
        <f t="shared" si="30"/>
        <v>0</v>
      </c>
      <c r="BG179" s="112">
        <f t="shared" si="31"/>
        <v>0</v>
      </c>
      <c r="BH179" s="112">
        <f t="shared" si="32"/>
        <v>0</v>
      </c>
      <c r="BI179" s="112">
        <f t="shared" si="33"/>
        <v>0</v>
      </c>
      <c r="BJ179" s="18" t="s">
        <v>87</v>
      </c>
      <c r="BK179" s="112">
        <f t="shared" si="34"/>
        <v>0</v>
      </c>
      <c r="BL179" s="18" t="s">
        <v>237</v>
      </c>
      <c r="BM179" s="18" t="s">
        <v>321</v>
      </c>
    </row>
    <row r="180" spans="2:65" s="1" customFormat="1" ht="31.5" customHeight="1">
      <c r="B180" s="136"/>
      <c r="C180" s="172" t="s">
        <v>874</v>
      </c>
      <c r="D180" s="172" t="s">
        <v>278</v>
      </c>
      <c r="E180" s="173" t="s">
        <v>1056</v>
      </c>
      <c r="F180" s="242" t="s">
        <v>1057</v>
      </c>
      <c r="G180" s="242"/>
      <c r="H180" s="242"/>
      <c r="I180" s="242"/>
      <c r="J180" s="174" t="s">
        <v>281</v>
      </c>
      <c r="K180" s="175">
        <v>3</v>
      </c>
      <c r="L180" s="243">
        <v>0</v>
      </c>
      <c r="M180" s="243"/>
      <c r="N180" s="244">
        <f t="shared" si="25"/>
        <v>0</v>
      </c>
      <c r="O180" s="241"/>
      <c r="P180" s="241"/>
      <c r="Q180" s="241"/>
      <c r="R180" s="139"/>
      <c r="T180" s="169" t="s">
        <v>5</v>
      </c>
      <c r="U180" s="43" t="s">
        <v>42</v>
      </c>
      <c r="V180" s="35"/>
      <c r="W180" s="170">
        <f t="shared" si="26"/>
        <v>0</v>
      </c>
      <c r="X180" s="170">
        <v>0</v>
      </c>
      <c r="Y180" s="170">
        <f t="shared" si="27"/>
        <v>0</v>
      </c>
      <c r="Z180" s="170">
        <v>0</v>
      </c>
      <c r="AA180" s="171">
        <f t="shared" si="28"/>
        <v>0</v>
      </c>
      <c r="AR180" s="18" t="s">
        <v>282</v>
      </c>
      <c r="AT180" s="18" t="s">
        <v>278</v>
      </c>
      <c r="AU180" s="18" t="s">
        <v>87</v>
      </c>
      <c r="AY180" s="18" t="s">
        <v>174</v>
      </c>
      <c r="BE180" s="112">
        <f t="shared" si="29"/>
        <v>0</v>
      </c>
      <c r="BF180" s="112">
        <f t="shared" si="30"/>
        <v>0</v>
      </c>
      <c r="BG180" s="112">
        <f t="shared" si="31"/>
        <v>0</v>
      </c>
      <c r="BH180" s="112">
        <f t="shared" si="32"/>
        <v>0</v>
      </c>
      <c r="BI180" s="112">
        <f t="shared" si="33"/>
        <v>0</v>
      </c>
      <c r="BJ180" s="18" t="s">
        <v>87</v>
      </c>
      <c r="BK180" s="112">
        <f t="shared" si="34"/>
        <v>0</v>
      </c>
      <c r="BL180" s="18" t="s">
        <v>237</v>
      </c>
      <c r="BM180" s="18" t="s">
        <v>324</v>
      </c>
    </row>
    <row r="181" spans="2:65" s="1" customFormat="1" ht="31.5" customHeight="1">
      <c r="B181" s="136"/>
      <c r="C181" s="172" t="s">
        <v>638</v>
      </c>
      <c r="D181" s="172" t="s">
        <v>278</v>
      </c>
      <c r="E181" s="173" t="s">
        <v>1058</v>
      </c>
      <c r="F181" s="242" t="s">
        <v>1059</v>
      </c>
      <c r="G181" s="242"/>
      <c r="H181" s="242"/>
      <c r="I181" s="242"/>
      <c r="J181" s="174" t="s">
        <v>281</v>
      </c>
      <c r="K181" s="175">
        <v>3</v>
      </c>
      <c r="L181" s="243">
        <v>0</v>
      </c>
      <c r="M181" s="243"/>
      <c r="N181" s="244">
        <f t="shared" si="25"/>
        <v>0</v>
      </c>
      <c r="O181" s="241"/>
      <c r="P181" s="241"/>
      <c r="Q181" s="241"/>
      <c r="R181" s="139"/>
      <c r="T181" s="169" t="s">
        <v>5</v>
      </c>
      <c r="U181" s="43" t="s">
        <v>42</v>
      </c>
      <c r="V181" s="35"/>
      <c r="W181" s="170">
        <f t="shared" si="26"/>
        <v>0</v>
      </c>
      <c r="X181" s="170">
        <v>0</v>
      </c>
      <c r="Y181" s="170">
        <f t="shared" si="27"/>
        <v>0</v>
      </c>
      <c r="Z181" s="170">
        <v>0</v>
      </c>
      <c r="AA181" s="171">
        <f t="shared" si="28"/>
        <v>0</v>
      </c>
      <c r="AR181" s="18" t="s">
        <v>282</v>
      </c>
      <c r="AT181" s="18" t="s">
        <v>278</v>
      </c>
      <c r="AU181" s="18" t="s">
        <v>87</v>
      </c>
      <c r="AY181" s="18" t="s">
        <v>174</v>
      </c>
      <c r="BE181" s="112">
        <f t="shared" si="29"/>
        <v>0</v>
      </c>
      <c r="BF181" s="112">
        <f t="shared" si="30"/>
        <v>0</v>
      </c>
      <c r="BG181" s="112">
        <f t="shared" si="31"/>
        <v>0</v>
      </c>
      <c r="BH181" s="112">
        <f t="shared" si="32"/>
        <v>0</v>
      </c>
      <c r="BI181" s="112">
        <f t="shared" si="33"/>
        <v>0</v>
      </c>
      <c r="BJ181" s="18" t="s">
        <v>87</v>
      </c>
      <c r="BK181" s="112">
        <f t="shared" si="34"/>
        <v>0</v>
      </c>
      <c r="BL181" s="18" t="s">
        <v>237</v>
      </c>
      <c r="BM181" s="18" t="s">
        <v>329</v>
      </c>
    </row>
    <row r="182" spans="2:65" s="1" customFormat="1" ht="31.5" customHeight="1">
      <c r="B182" s="136"/>
      <c r="C182" s="165" t="s">
        <v>642</v>
      </c>
      <c r="D182" s="165" t="s">
        <v>175</v>
      </c>
      <c r="E182" s="166" t="s">
        <v>1060</v>
      </c>
      <c r="F182" s="239" t="s">
        <v>1061</v>
      </c>
      <c r="G182" s="239"/>
      <c r="H182" s="239"/>
      <c r="I182" s="239"/>
      <c r="J182" s="167" t="s">
        <v>812</v>
      </c>
      <c r="K182" s="168">
        <v>3</v>
      </c>
      <c r="L182" s="240">
        <v>0</v>
      </c>
      <c r="M182" s="240"/>
      <c r="N182" s="241">
        <f t="shared" si="25"/>
        <v>0</v>
      </c>
      <c r="O182" s="241"/>
      <c r="P182" s="241"/>
      <c r="Q182" s="241"/>
      <c r="R182" s="139"/>
      <c r="T182" s="169" t="s">
        <v>5</v>
      </c>
      <c r="U182" s="43" t="s">
        <v>42</v>
      </c>
      <c r="V182" s="35"/>
      <c r="W182" s="170">
        <f t="shared" si="26"/>
        <v>0</v>
      </c>
      <c r="X182" s="170">
        <v>0</v>
      </c>
      <c r="Y182" s="170">
        <f t="shared" si="27"/>
        <v>0</v>
      </c>
      <c r="Z182" s="170">
        <v>0</v>
      </c>
      <c r="AA182" s="171">
        <f t="shared" si="28"/>
        <v>0</v>
      </c>
      <c r="AR182" s="18" t="s">
        <v>237</v>
      </c>
      <c r="AT182" s="18" t="s">
        <v>175</v>
      </c>
      <c r="AU182" s="18" t="s">
        <v>87</v>
      </c>
      <c r="AY182" s="18" t="s">
        <v>174</v>
      </c>
      <c r="BE182" s="112">
        <f t="shared" si="29"/>
        <v>0</v>
      </c>
      <c r="BF182" s="112">
        <f t="shared" si="30"/>
        <v>0</v>
      </c>
      <c r="BG182" s="112">
        <f t="shared" si="31"/>
        <v>0</v>
      </c>
      <c r="BH182" s="112">
        <f t="shared" si="32"/>
        <v>0</v>
      </c>
      <c r="BI182" s="112">
        <f t="shared" si="33"/>
        <v>0</v>
      </c>
      <c r="BJ182" s="18" t="s">
        <v>87</v>
      </c>
      <c r="BK182" s="112">
        <f t="shared" si="34"/>
        <v>0</v>
      </c>
      <c r="BL182" s="18" t="s">
        <v>237</v>
      </c>
      <c r="BM182" s="18" t="s">
        <v>333</v>
      </c>
    </row>
    <row r="183" spans="2:65" s="1" customFormat="1" ht="31.5" customHeight="1">
      <c r="B183" s="136"/>
      <c r="C183" s="172" t="s">
        <v>646</v>
      </c>
      <c r="D183" s="172" t="s">
        <v>278</v>
      </c>
      <c r="E183" s="173" t="s">
        <v>1062</v>
      </c>
      <c r="F183" s="242" t="s">
        <v>1063</v>
      </c>
      <c r="G183" s="242"/>
      <c r="H183" s="242"/>
      <c r="I183" s="242"/>
      <c r="J183" s="174" t="s">
        <v>281</v>
      </c>
      <c r="K183" s="175">
        <v>3</v>
      </c>
      <c r="L183" s="243">
        <v>0</v>
      </c>
      <c r="M183" s="243"/>
      <c r="N183" s="244">
        <f t="shared" si="25"/>
        <v>0</v>
      </c>
      <c r="O183" s="241"/>
      <c r="P183" s="241"/>
      <c r="Q183" s="241"/>
      <c r="R183" s="139"/>
      <c r="T183" s="169" t="s">
        <v>5</v>
      </c>
      <c r="U183" s="43" t="s">
        <v>42</v>
      </c>
      <c r="V183" s="35"/>
      <c r="W183" s="170">
        <f t="shared" si="26"/>
        <v>0</v>
      </c>
      <c r="X183" s="170">
        <v>0</v>
      </c>
      <c r="Y183" s="170">
        <f t="shared" si="27"/>
        <v>0</v>
      </c>
      <c r="Z183" s="170">
        <v>0</v>
      </c>
      <c r="AA183" s="171">
        <f t="shared" si="28"/>
        <v>0</v>
      </c>
      <c r="AR183" s="18" t="s">
        <v>282</v>
      </c>
      <c r="AT183" s="18" t="s">
        <v>278</v>
      </c>
      <c r="AU183" s="18" t="s">
        <v>87</v>
      </c>
      <c r="AY183" s="18" t="s">
        <v>174</v>
      </c>
      <c r="BE183" s="112">
        <f t="shared" si="29"/>
        <v>0</v>
      </c>
      <c r="BF183" s="112">
        <f t="shared" si="30"/>
        <v>0</v>
      </c>
      <c r="BG183" s="112">
        <f t="shared" si="31"/>
        <v>0</v>
      </c>
      <c r="BH183" s="112">
        <f t="shared" si="32"/>
        <v>0</v>
      </c>
      <c r="BI183" s="112">
        <f t="shared" si="33"/>
        <v>0</v>
      </c>
      <c r="BJ183" s="18" t="s">
        <v>87</v>
      </c>
      <c r="BK183" s="112">
        <f t="shared" si="34"/>
        <v>0</v>
      </c>
      <c r="BL183" s="18" t="s">
        <v>237</v>
      </c>
      <c r="BM183" s="18" t="s">
        <v>337</v>
      </c>
    </row>
    <row r="184" spans="2:65" s="1" customFormat="1" ht="44.25" customHeight="1">
      <c r="B184" s="136"/>
      <c r="C184" s="165" t="s">
        <v>879</v>
      </c>
      <c r="D184" s="165" t="s">
        <v>175</v>
      </c>
      <c r="E184" s="166" t="s">
        <v>1064</v>
      </c>
      <c r="F184" s="239" t="s">
        <v>1065</v>
      </c>
      <c r="G184" s="239"/>
      <c r="H184" s="239"/>
      <c r="I184" s="239"/>
      <c r="J184" s="167" t="s">
        <v>244</v>
      </c>
      <c r="K184" s="168">
        <v>1</v>
      </c>
      <c r="L184" s="240">
        <v>0</v>
      </c>
      <c r="M184" s="240"/>
      <c r="N184" s="241">
        <f t="shared" si="25"/>
        <v>0</v>
      </c>
      <c r="O184" s="241"/>
      <c r="P184" s="241"/>
      <c r="Q184" s="241"/>
      <c r="R184" s="139"/>
      <c r="T184" s="169" t="s">
        <v>5</v>
      </c>
      <c r="U184" s="43" t="s">
        <v>42</v>
      </c>
      <c r="V184" s="35"/>
      <c r="W184" s="170">
        <f t="shared" si="26"/>
        <v>0</v>
      </c>
      <c r="X184" s="170">
        <v>0</v>
      </c>
      <c r="Y184" s="170">
        <f t="shared" si="27"/>
        <v>0</v>
      </c>
      <c r="Z184" s="170">
        <v>0</v>
      </c>
      <c r="AA184" s="171">
        <f t="shared" si="28"/>
        <v>0</v>
      </c>
      <c r="AR184" s="18" t="s">
        <v>237</v>
      </c>
      <c r="AT184" s="18" t="s">
        <v>175</v>
      </c>
      <c r="AU184" s="18" t="s">
        <v>87</v>
      </c>
      <c r="AY184" s="18" t="s">
        <v>174</v>
      </c>
      <c r="BE184" s="112">
        <f t="shared" si="29"/>
        <v>0</v>
      </c>
      <c r="BF184" s="112">
        <f t="shared" si="30"/>
        <v>0</v>
      </c>
      <c r="BG184" s="112">
        <f t="shared" si="31"/>
        <v>0</v>
      </c>
      <c r="BH184" s="112">
        <f t="shared" si="32"/>
        <v>0</v>
      </c>
      <c r="BI184" s="112">
        <f t="shared" si="33"/>
        <v>0</v>
      </c>
      <c r="BJ184" s="18" t="s">
        <v>87</v>
      </c>
      <c r="BK184" s="112">
        <f t="shared" si="34"/>
        <v>0</v>
      </c>
      <c r="BL184" s="18" t="s">
        <v>237</v>
      </c>
      <c r="BM184" s="18" t="s">
        <v>341</v>
      </c>
    </row>
    <row r="185" spans="2:65" s="1" customFormat="1" ht="31.5" customHeight="1">
      <c r="B185" s="136"/>
      <c r="C185" s="172" t="s">
        <v>945</v>
      </c>
      <c r="D185" s="172" t="s">
        <v>278</v>
      </c>
      <c r="E185" s="173" t="s">
        <v>1066</v>
      </c>
      <c r="F185" s="242" t="s">
        <v>1067</v>
      </c>
      <c r="G185" s="242"/>
      <c r="H185" s="242"/>
      <c r="I185" s="242"/>
      <c r="J185" s="174" t="s">
        <v>281</v>
      </c>
      <c r="K185" s="175">
        <v>1</v>
      </c>
      <c r="L185" s="243">
        <v>0</v>
      </c>
      <c r="M185" s="243"/>
      <c r="N185" s="244">
        <f t="shared" si="25"/>
        <v>0</v>
      </c>
      <c r="O185" s="241"/>
      <c r="P185" s="241"/>
      <c r="Q185" s="241"/>
      <c r="R185" s="139"/>
      <c r="T185" s="169" t="s">
        <v>5</v>
      </c>
      <c r="U185" s="43" t="s">
        <v>42</v>
      </c>
      <c r="V185" s="35"/>
      <c r="W185" s="170">
        <f t="shared" si="26"/>
        <v>0</v>
      </c>
      <c r="X185" s="170">
        <v>0</v>
      </c>
      <c r="Y185" s="170">
        <f t="shared" si="27"/>
        <v>0</v>
      </c>
      <c r="Z185" s="170">
        <v>0</v>
      </c>
      <c r="AA185" s="171">
        <f t="shared" si="28"/>
        <v>0</v>
      </c>
      <c r="AR185" s="18" t="s">
        <v>282</v>
      </c>
      <c r="AT185" s="18" t="s">
        <v>278</v>
      </c>
      <c r="AU185" s="18" t="s">
        <v>87</v>
      </c>
      <c r="AY185" s="18" t="s">
        <v>174</v>
      </c>
      <c r="BE185" s="112">
        <f t="shared" si="29"/>
        <v>0</v>
      </c>
      <c r="BF185" s="112">
        <f t="shared" si="30"/>
        <v>0</v>
      </c>
      <c r="BG185" s="112">
        <f t="shared" si="31"/>
        <v>0</v>
      </c>
      <c r="BH185" s="112">
        <f t="shared" si="32"/>
        <v>0</v>
      </c>
      <c r="BI185" s="112">
        <f t="shared" si="33"/>
        <v>0</v>
      </c>
      <c r="BJ185" s="18" t="s">
        <v>87</v>
      </c>
      <c r="BK185" s="112">
        <f t="shared" si="34"/>
        <v>0</v>
      </c>
      <c r="BL185" s="18" t="s">
        <v>237</v>
      </c>
      <c r="BM185" s="18" t="s">
        <v>345</v>
      </c>
    </row>
    <row r="186" spans="2:65" s="1" customFormat="1" ht="31.5" customHeight="1">
      <c r="B186" s="136"/>
      <c r="C186" s="165" t="s">
        <v>883</v>
      </c>
      <c r="D186" s="165" t="s">
        <v>175</v>
      </c>
      <c r="E186" s="166" t="s">
        <v>1068</v>
      </c>
      <c r="F186" s="239" t="s">
        <v>1069</v>
      </c>
      <c r="G186" s="239"/>
      <c r="H186" s="239"/>
      <c r="I186" s="239"/>
      <c r="J186" s="167" t="s">
        <v>244</v>
      </c>
      <c r="K186" s="168">
        <v>1</v>
      </c>
      <c r="L186" s="240">
        <v>0</v>
      </c>
      <c r="M186" s="240"/>
      <c r="N186" s="241">
        <f t="shared" si="25"/>
        <v>0</v>
      </c>
      <c r="O186" s="241"/>
      <c r="P186" s="241"/>
      <c r="Q186" s="241"/>
      <c r="R186" s="139"/>
      <c r="T186" s="169" t="s">
        <v>5</v>
      </c>
      <c r="U186" s="43" t="s">
        <v>42</v>
      </c>
      <c r="V186" s="35"/>
      <c r="W186" s="170">
        <f t="shared" si="26"/>
        <v>0</v>
      </c>
      <c r="X186" s="170">
        <v>0</v>
      </c>
      <c r="Y186" s="170">
        <f t="shared" si="27"/>
        <v>0</v>
      </c>
      <c r="Z186" s="170">
        <v>0</v>
      </c>
      <c r="AA186" s="171">
        <f t="shared" si="28"/>
        <v>0</v>
      </c>
      <c r="AR186" s="18" t="s">
        <v>237</v>
      </c>
      <c r="AT186" s="18" t="s">
        <v>175</v>
      </c>
      <c r="AU186" s="18" t="s">
        <v>87</v>
      </c>
      <c r="AY186" s="18" t="s">
        <v>174</v>
      </c>
      <c r="BE186" s="112">
        <f t="shared" si="29"/>
        <v>0</v>
      </c>
      <c r="BF186" s="112">
        <f t="shared" si="30"/>
        <v>0</v>
      </c>
      <c r="BG186" s="112">
        <f t="shared" si="31"/>
        <v>0</v>
      </c>
      <c r="BH186" s="112">
        <f t="shared" si="32"/>
        <v>0</v>
      </c>
      <c r="BI186" s="112">
        <f t="shared" si="33"/>
        <v>0</v>
      </c>
      <c r="BJ186" s="18" t="s">
        <v>87</v>
      </c>
      <c r="BK186" s="112">
        <f t="shared" si="34"/>
        <v>0</v>
      </c>
      <c r="BL186" s="18" t="s">
        <v>237</v>
      </c>
      <c r="BM186" s="18" t="s">
        <v>349</v>
      </c>
    </row>
    <row r="187" spans="2:65" s="1" customFormat="1" ht="22.5" customHeight="1">
      <c r="B187" s="136"/>
      <c r="C187" s="172" t="s">
        <v>650</v>
      </c>
      <c r="D187" s="172" t="s">
        <v>278</v>
      </c>
      <c r="E187" s="173" t="s">
        <v>1070</v>
      </c>
      <c r="F187" s="242" t="s">
        <v>1071</v>
      </c>
      <c r="G187" s="242"/>
      <c r="H187" s="242"/>
      <c r="I187" s="242"/>
      <c r="J187" s="174" t="s">
        <v>281</v>
      </c>
      <c r="K187" s="175">
        <v>1</v>
      </c>
      <c r="L187" s="243">
        <v>0</v>
      </c>
      <c r="M187" s="243"/>
      <c r="N187" s="244">
        <f t="shared" si="25"/>
        <v>0</v>
      </c>
      <c r="O187" s="241"/>
      <c r="P187" s="241"/>
      <c r="Q187" s="241"/>
      <c r="R187" s="139"/>
      <c r="T187" s="169" t="s">
        <v>5</v>
      </c>
      <c r="U187" s="43" t="s">
        <v>42</v>
      </c>
      <c r="V187" s="35"/>
      <c r="W187" s="170">
        <f t="shared" si="26"/>
        <v>0</v>
      </c>
      <c r="X187" s="170">
        <v>0</v>
      </c>
      <c r="Y187" s="170">
        <f t="shared" si="27"/>
        <v>0</v>
      </c>
      <c r="Z187" s="170">
        <v>0</v>
      </c>
      <c r="AA187" s="171">
        <f t="shared" si="28"/>
        <v>0</v>
      </c>
      <c r="AR187" s="18" t="s">
        <v>282</v>
      </c>
      <c r="AT187" s="18" t="s">
        <v>278</v>
      </c>
      <c r="AU187" s="18" t="s">
        <v>87</v>
      </c>
      <c r="AY187" s="18" t="s">
        <v>174</v>
      </c>
      <c r="BE187" s="112">
        <f t="shared" si="29"/>
        <v>0</v>
      </c>
      <c r="BF187" s="112">
        <f t="shared" si="30"/>
        <v>0</v>
      </c>
      <c r="BG187" s="112">
        <f t="shared" si="31"/>
        <v>0</v>
      </c>
      <c r="BH187" s="112">
        <f t="shared" si="32"/>
        <v>0</v>
      </c>
      <c r="BI187" s="112">
        <f t="shared" si="33"/>
        <v>0</v>
      </c>
      <c r="BJ187" s="18" t="s">
        <v>87</v>
      </c>
      <c r="BK187" s="112">
        <f t="shared" si="34"/>
        <v>0</v>
      </c>
      <c r="BL187" s="18" t="s">
        <v>237</v>
      </c>
      <c r="BM187" s="18" t="s">
        <v>353</v>
      </c>
    </row>
    <row r="188" spans="2:65" s="1" customFormat="1" ht="31.5" customHeight="1">
      <c r="B188" s="136"/>
      <c r="C188" s="165" t="s">
        <v>653</v>
      </c>
      <c r="D188" s="165" t="s">
        <v>175</v>
      </c>
      <c r="E188" s="166" t="s">
        <v>1072</v>
      </c>
      <c r="F188" s="239" t="s">
        <v>1073</v>
      </c>
      <c r="G188" s="239"/>
      <c r="H188" s="239"/>
      <c r="I188" s="239"/>
      <c r="J188" s="167" t="s">
        <v>281</v>
      </c>
      <c r="K188" s="168">
        <v>5</v>
      </c>
      <c r="L188" s="240">
        <v>0</v>
      </c>
      <c r="M188" s="240"/>
      <c r="N188" s="241">
        <f t="shared" si="25"/>
        <v>0</v>
      </c>
      <c r="O188" s="241"/>
      <c r="P188" s="241"/>
      <c r="Q188" s="241"/>
      <c r="R188" s="139"/>
      <c r="T188" s="169" t="s">
        <v>5</v>
      </c>
      <c r="U188" s="43" t="s">
        <v>42</v>
      </c>
      <c r="V188" s="35"/>
      <c r="W188" s="170">
        <f t="shared" si="26"/>
        <v>0</v>
      </c>
      <c r="X188" s="170">
        <v>0</v>
      </c>
      <c r="Y188" s="170">
        <f t="shared" si="27"/>
        <v>0</v>
      </c>
      <c r="Z188" s="170">
        <v>0</v>
      </c>
      <c r="AA188" s="171">
        <f t="shared" si="28"/>
        <v>0</v>
      </c>
      <c r="AR188" s="18" t="s">
        <v>237</v>
      </c>
      <c r="AT188" s="18" t="s">
        <v>175</v>
      </c>
      <c r="AU188" s="18" t="s">
        <v>87</v>
      </c>
      <c r="AY188" s="18" t="s">
        <v>174</v>
      </c>
      <c r="BE188" s="112">
        <f t="shared" si="29"/>
        <v>0</v>
      </c>
      <c r="BF188" s="112">
        <f t="shared" si="30"/>
        <v>0</v>
      </c>
      <c r="BG188" s="112">
        <f t="shared" si="31"/>
        <v>0</v>
      </c>
      <c r="BH188" s="112">
        <f t="shared" si="32"/>
        <v>0</v>
      </c>
      <c r="BI188" s="112">
        <f t="shared" si="33"/>
        <v>0</v>
      </c>
      <c r="BJ188" s="18" t="s">
        <v>87</v>
      </c>
      <c r="BK188" s="112">
        <f t="shared" si="34"/>
        <v>0</v>
      </c>
      <c r="BL188" s="18" t="s">
        <v>237</v>
      </c>
      <c r="BM188" s="18" t="s">
        <v>357</v>
      </c>
    </row>
    <row r="189" spans="2:65" s="1" customFormat="1" ht="22.5" customHeight="1">
      <c r="B189" s="136"/>
      <c r="C189" s="172" t="s">
        <v>657</v>
      </c>
      <c r="D189" s="172" t="s">
        <v>278</v>
      </c>
      <c r="E189" s="173" t="s">
        <v>1074</v>
      </c>
      <c r="F189" s="242" t="s">
        <v>1075</v>
      </c>
      <c r="G189" s="242"/>
      <c r="H189" s="242"/>
      <c r="I189" s="242"/>
      <c r="J189" s="174" t="s">
        <v>281</v>
      </c>
      <c r="K189" s="175">
        <v>3</v>
      </c>
      <c r="L189" s="243">
        <v>0</v>
      </c>
      <c r="M189" s="243"/>
      <c r="N189" s="244">
        <f t="shared" si="25"/>
        <v>0</v>
      </c>
      <c r="O189" s="241"/>
      <c r="P189" s="241"/>
      <c r="Q189" s="241"/>
      <c r="R189" s="139"/>
      <c r="T189" s="169" t="s">
        <v>5</v>
      </c>
      <c r="U189" s="43" t="s">
        <v>42</v>
      </c>
      <c r="V189" s="35"/>
      <c r="W189" s="170">
        <f t="shared" si="26"/>
        <v>0</v>
      </c>
      <c r="X189" s="170">
        <v>0</v>
      </c>
      <c r="Y189" s="170">
        <f t="shared" si="27"/>
        <v>0</v>
      </c>
      <c r="Z189" s="170">
        <v>0</v>
      </c>
      <c r="AA189" s="171">
        <f t="shared" si="28"/>
        <v>0</v>
      </c>
      <c r="AR189" s="18" t="s">
        <v>282</v>
      </c>
      <c r="AT189" s="18" t="s">
        <v>278</v>
      </c>
      <c r="AU189" s="18" t="s">
        <v>87</v>
      </c>
      <c r="AY189" s="18" t="s">
        <v>174</v>
      </c>
      <c r="BE189" s="112">
        <f t="shared" si="29"/>
        <v>0</v>
      </c>
      <c r="BF189" s="112">
        <f t="shared" si="30"/>
        <v>0</v>
      </c>
      <c r="BG189" s="112">
        <f t="shared" si="31"/>
        <v>0</v>
      </c>
      <c r="BH189" s="112">
        <f t="shared" si="32"/>
        <v>0</v>
      </c>
      <c r="BI189" s="112">
        <f t="shared" si="33"/>
        <v>0</v>
      </c>
      <c r="BJ189" s="18" t="s">
        <v>87</v>
      </c>
      <c r="BK189" s="112">
        <f t="shared" si="34"/>
        <v>0</v>
      </c>
      <c r="BL189" s="18" t="s">
        <v>237</v>
      </c>
      <c r="BM189" s="18" t="s">
        <v>361</v>
      </c>
    </row>
    <row r="190" spans="2:65" s="1" customFormat="1" ht="22.5" customHeight="1">
      <c r="B190" s="136"/>
      <c r="C190" s="172" t="s">
        <v>661</v>
      </c>
      <c r="D190" s="172" t="s">
        <v>278</v>
      </c>
      <c r="E190" s="173" t="s">
        <v>1076</v>
      </c>
      <c r="F190" s="242" t="s">
        <v>1077</v>
      </c>
      <c r="G190" s="242"/>
      <c r="H190" s="242"/>
      <c r="I190" s="242"/>
      <c r="J190" s="174" t="s">
        <v>281</v>
      </c>
      <c r="K190" s="175">
        <v>1</v>
      </c>
      <c r="L190" s="243">
        <v>0</v>
      </c>
      <c r="M190" s="243"/>
      <c r="N190" s="244">
        <f t="shared" si="25"/>
        <v>0</v>
      </c>
      <c r="O190" s="241"/>
      <c r="P190" s="241"/>
      <c r="Q190" s="241"/>
      <c r="R190" s="139"/>
      <c r="T190" s="169" t="s">
        <v>5</v>
      </c>
      <c r="U190" s="43" t="s">
        <v>42</v>
      </c>
      <c r="V190" s="35"/>
      <c r="W190" s="170">
        <f t="shared" si="26"/>
        <v>0</v>
      </c>
      <c r="X190" s="170">
        <v>0</v>
      </c>
      <c r="Y190" s="170">
        <f t="shared" si="27"/>
        <v>0</v>
      </c>
      <c r="Z190" s="170">
        <v>0</v>
      </c>
      <c r="AA190" s="171">
        <f t="shared" si="28"/>
        <v>0</v>
      </c>
      <c r="AR190" s="18" t="s">
        <v>282</v>
      </c>
      <c r="AT190" s="18" t="s">
        <v>278</v>
      </c>
      <c r="AU190" s="18" t="s">
        <v>87</v>
      </c>
      <c r="AY190" s="18" t="s">
        <v>174</v>
      </c>
      <c r="BE190" s="112">
        <f t="shared" si="29"/>
        <v>0</v>
      </c>
      <c r="BF190" s="112">
        <f t="shared" si="30"/>
        <v>0</v>
      </c>
      <c r="BG190" s="112">
        <f t="shared" si="31"/>
        <v>0</v>
      </c>
      <c r="BH190" s="112">
        <f t="shared" si="32"/>
        <v>0</v>
      </c>
      <c r="BI190" s="112">
        <f t="shared" si="33"/>
        <v>0</v>
      </c>
      <c r="BJ190" s="18" t="s">
        <v>87</v>
      </c>
      <c r="BK190" s="112">
        <f t="shared" si="34"/>
        <v>0</v>
      </c>
      <c r="BL190" s="18" t="s">
        <v>237</v>
      </c>
      <c r="BM190" s="18" t="s">
        <v>365</v>
      </c>
    </row>
    <row r="191" spans="2:65" s="1" customFormat="1" ht="31.5" customHeight="1">
      <c r="B191" s="136"/>
      <c r="C191" s="172" t="s">
        <v>378</v>
      </c>
      <c r="D191" s="172" t="s">
        <v>278</v>
      </c>
      <c r="E191" s="173" t="s">
        <v>1078</v>
      </c>
      <c r="F191" s="242" t="s">
        <v>1079</v>
      </c>
      <c r="G191" s="242"/>
      <c r="H191" s="242"/>
      <c r="I191" s="242"/>
      <c r="J191" s="174" t="s">
        <v>281</v>
      </c>
      <c r="K191" s="175">
        <v>1</v>
      </c>
      <c r="L191" s="243">
        <v>0</v>
      </c>
      <c r="M191" s="243"/>
      <c r="N191" s="244">
        <f t="shared" si="25"/>
        <v>0</v>
      </c>
      <c r="O191" s="241"/>
      <c r="P191" s="241"/>
      <c r="Q191" s="241"/>
      <c r="R191" s="139"/>
      <c r="T191" s="169" t="s">
        <v>5</v>
      </c>
      <c r="U191" s="43" t="s">
        <v>42</v>
      </c>
      <c r="V191" s="35"/>
      <c r="W191" s="170">
        <f t="shared" si="26"/>
        <v>0</v>
      </c>
      <c r="X191" s="170">
        <v>0</v>
      </c>
      <c r="Y191" s="170">
        <f t="shared" si="27"/>
        <v>0</v>
      </c>
      <c r="Z191" s="170">
        <v>0</v>
      </c>
      <c r="AA191" s="171">
        <f t="shared" si="28"/>
        <v>0</v>
      </c>
      <c r="AR191" s="18" t="s">
        <v>282</v>
      </c>
      <c r="AT191" s="18" t="s">
        <v>278</v>
      </c>
      <c r="AU191" s="18" t="s">
        <v>87</v>
      </c>
      <c r="AY191" s="18" t="s">
        <v>174</v>
      </c>
      <c r="BE191" s="112">
        <f t="shared" si="29"/>
        <v>0</v>
      </c>
      <c r="BF191" s="112">
        <f t="shared" si="30"/>
        <v>0</v>
      </c>
      <c r="BG191" s="112">
        <f t="shared" si="31"/>
        <v>0</v>
      </c>
      <c r="BH191" s="112">
        <f t="shared" si="32"/>
        <v>0</v>
      </c>
      <c r="BI191" s="112">
        <f t="shared" si="33"/>
        <v>0</v>
      </c>
      <c r="BJ191" s="18" t="s">
        <v>87</v>
      </c>
      <c r="BK191" s="112">
        <f t="shared" si="34"/>
        <v>0</v>
      </c>
      <c r="BL191" s="18" t="s">
        <v>237</v>
      </c>
      <c r="BM191" s="18" t="s">
        <v>369</v>
      </c>
    </row>
    <row r="192" spans="2:65" s="1" customFormat="1" ht="31.5" customHeight="1">
      <c r="B192" s="136"/>
      <c r="C192" s="165" t="s">
        <v>667</v>
      </c>
      <c r="D192" s="165" t="s">
        <v>175</v>
      </c>
      <c r="E192" s="166" t="s">
        <v>1080</v>
      </c>
      <c r="F192" s="239" t="s">
        <v>1081</v>
      </c>
      <c r="G192" s="239"/>
      <c r="H192" s="239"/>
      <c r="I192" s="239"/>
      <c r="J192" s="167" t="s">
        <v>312</v>
      </c>
      <c r="K192" s="177">
        <v>0</v>
      </c>
      <c r="L192" s="240">
        <v>0</v>
      </c>
      <c r="M192" s="240"/>
      <c r="N192" s="241">
        <f t="shared" si="25"/>
        <v>0</v>
      </c>
      <c r="O192" s="241"/>
      <c r="P192" s="241"/>
      <c r="Q192" s="241"/>
      <c r="R192" s="139"/>
      <c r="T192" s="169" t="s">
        <v>5</v>
      </c>
      <c r="U192" s="43" t="s">
        <v>42</v>
      </c>
      <c r="V192" s="35"/>
      <c r="W192" s="170">
        <f t="shared" si="26"/>
        <v>0</v>
      </c>
      <c r="X192" s="170">
        <v>0</v>
      </c>
      <c r="Y192" s="170">
        <f t="shared" si="27"/>
        <v>0</v>
      </c>
      <c r="Z192" s="170">
        <v>0</v>
      </c>
      <c r="AA192" s="171">
        <f t="shared" si="28"/>
        <v>0</v>
      </c>
      <c r="AR192" s="18" t="s">
        <v>237</v>
      </c>
      <c r="AT192" s="18" t="s">
        <v>175</v>
      </c>
      <c r="AU192" s="18" t="s">
        <v>87</v>
      </c>
      <c r="AY192" s="18" t="s">
        <v>174</v>
      </c>
      <c r="BE192" s="112">
        <f t="shared" si="29"/>
        <v>0</v>
      </c>
      <c r="BF192" s="112">
        <f t="shared" si="30"/>
        <v>0</v>
      </c>
      <c r="BG192" s="112">
        <f t="shared" si="31"/>
        <v>0</v>
      </c>
      <c r="BH192" s="112">
        <f t="shared" si="32"/>
        <v>0</v>
      </c>
      <c r="BI192" s="112">
        <f t="shared" si="33"/>
        <v>0</v>
      </c>
      <c r="BJ192" s="18" t="s">
        <v>87</v>
      </c>
      <c r="BK192" s="112">
        <f t="shared" si="34"/>
        <v>0</v>
      </c>
      <c r="BL192" s="18" t="s">
        <v>237</v>
      </c>
      <c r="BM192" s="18" t="s">
        <v>373</v>
      </c>
    </row>
    <row r="193" spans="2:65" s="10" customFormat="1" ht="29.85" customHeight="1">
      <c r="B193" s="154"/>
      <c r="C193" s="155"/>
      <c r="D193" s="164" t="s">
        <v>807</v>
      </c>
      <c r="E193" s="164"/>
      <c r="F193" s="164"/>
      <c r="G193" s="164"/>
      <c r="H193" s="164"/>
      <c r="I193" s="164"/>
      <c r="J193" s="164"/>
      <c r="K193" s="164"/>
      <c r="L193" s="164"/>
      <c r="M193" s="164"/>
      <c r="N193" s="228">
        <f>BK193</f>
        <v>0</v>
      </c>
      <c r="O193" s="229"/>
      <c r="P193" s="229"/>
      <c r="Q193" s="229"/>
      <c r="R193" s="157"/>
      <c r="T193" s="158"/>
      <c r="U193" s="155"/>
      <c r="V193" s="155"/>
      <c r="W193" s="159">
        <f>SUM(W194:W196)</f>
        <v>0</v>
      </c>
      <c r="X193" s="155"/>
      <c r="Y193" s="159">
        <f>SUM(Y194:Y196)</f>
        <v>0</v>
      </c>
      <c r="Z193" s="155"/>
      <c r="AA193" s="160">
        <f>SUM(AA194:AA196)</f>
        <v>0</v>
      </c>
      <c r="AR193" s="161" t="s">
        <v>87</v>
      </c>
      <c r="AT193" s="162" t="s">
        <v>74</v>
      </c>
      <c r="AU193" s="162" t="s">
        <v>82</v>
      </c>
      <c r="AY193" s="161" t="s">
        <v>174</v>
      </c>
      <c r="BK193" s="163">
        <f>SUM(BK194:BK196)</f>
        <v>0</v>
      </c>
    </row>
    <row r="194" spans="2:65" s="1" customFormat="1" ht="31.5" customHeight="1">
      <c r="B194" s="136"/>
      <c r="C194" s="165" t="s">
        <v>681</v>
      </c>
      <c r="D194" s="165" t="s">
        <v>175</v>
      </c>
      <c r="E194" s="166" t="s">
        <v>1082</v>
      </c>
      <c r="F194" s="239" t="s">
        <v>1083</v>
      </c>
      <c r="G194" s="239"/>
      <c r="H194" s="239"/>
      <c r="I194" s="239"/>
      <c r="J194" s="167" t="s">
        <v>244</v>
      </c>
      <c r="K194" s="168">
        <v>1</v>
      </c>
      <c r="L194" s="240">
        <v>0</v>
      </c>
      <c r="M194" s="240"/>
      <c r="N194" s="241">
        <f>ROUND(L194*K194,2)</f>
        <v>0</v>
      </c>
      <c r="O194" s="241"/>
      <c r="P194" s="241"/>
      <c r="Q194" s="241"/>
      <c r="R194" s="139"/>
      <c r="T194" s="169" t="s">
        <v>5</v>
      </c>
      <c r="U194" s="43" t="s">
        <v>42</v>
      </c>
      <c r="V194" s="35"/>
      <c r="W194" s="170">
        <f>V194*K194</f>
        <v>0</v>
      </c>
      <c r="X194" s="170">
        <v>0</v>
      </c>
      <c r="Y194" s="170">
        <f>X194*K194</f>
        <v>0</v>
      </c>
      <c r="Z194" s="170">
        <v>0</v>
      </c>
      <c r="AA194" s="171">
        <f>Z194*K194</f>
        <v>0</v>
      </c>
      <c r="AR194" s="18" t="s">
        <v>237</v>
      </c>
      <c r="AT194" s="18" t="s">
        <v>175</v>
      </c>
      <c r="AU194" s="18" t="s">
        <v>87</v>
      </c>
      <c r="AY194" s="18" t="s">
        <v>174</v>
      </c>
      <c r="BE194" s="112">
        <f>IF(U194="základná",N194,0)</f>
        <v>0</v>
      </c>
      <c r="BF194" s="112">
        <f>IF(U194="znížená",N194,0)</f>
        <v>0</v>
      </c>
      <c r="BG194" s="112">
        <f>IF(U194="zákl. prenesená",N194,0)</f>
        <v>0</v>
      </c>
      <c r="BH194" s="112">
        <f>IF(U194="zníž. prenesená",N194,0)</f>
        <v>0</v>
      </c>
      <c r="BI194" s="112">
        <f>IF(U194="nulová",N194,0)</f>
        <v>0</v>
      </c>
      <c r="BJ194" s="18" t="s">
        <v>87</v>
      </c>
      <c r="BK194" s="112">
        <f>ROUND(L194*K194,2)</f>
        <v>0</v>
      </c>
      <c r="BL194" s="18" t="s">
        <v>237</v>
      </c>
      <c r="BM194" s="18" t="s">
        <v>503</v>
      </c>
    </row>
    <row r="195" spans="2:65" s="1" customFormat="1" ht="31.5" customHeight="1">
      <c r="B195" s="136"/>
      <c r="C195" s="165" t="s">
        <v>685</v>
      </c>
      <c r="D195" s="165" t="s">
        <v>175</v>
      </c>
      <c r="E195" s="166" t="s">
        <v>1084</v>
      </c>
      <c r="F195" s="239" t="s">
        <v>1085</v>
      </c>
      <c r="G195" s="239"/>
      <c r="H195" s="239"/>
      <c r="I195" s="239"/>
      <c r="J195" s="167" t="s">
        <v>244</v>
      </c>
      <c r="K195" s="168">
        <v>1</v>
      </c>
      <c r="L195" s="240">
        <v>0</v>
      </c>
      <c r="M195" s="240"/>
      <c r="N195" s="241">
        <f>ROUND(L195*K195,2)</f>
        <v>0</v>
      </c>
      <c r="O195" s="241"/>
      <c r="P195" s="241"/>
      <c r="Q195" s="241"/>
      <c r="R195" s="139"/>
      <c r="T195" s="169" t="s">
        <v>5</v>
      </c>
      <c r="U195" s="43" t="s">
        <v>42</v>
      </c>
      <c r="V195" s="35"/>
      <c r="W195" s="170">
        <f>V195*K195</f>
        <v>0</v>
      </c>
      <c r="X195" s="170">
        <v>0</v>
      </c>
      <c r="Y195" s="170">
        <f>X195*K195</f>
        <v>0</v>
      </c>
      <c r="Z195" s="170">
        <v>0</v>
      </c>
      <c r="AA195" s="171">
        <f>Z195*K195</f>
        <v>0</v>
      </c>
      <c r="AR195" s="18" t="s">
        <v>237</v>
      </c>
      <c r="AT195" s="18" t="s">
        <v>175</v>
      </c>
      <c r="AU195" s="18" t="s">
        <v>87</v>
      </c>
      <c r="AY195" s="18" t="s">
        <v>174</v>
      </c>
      <c r="BE195" s="112">
        <f>IF(U195="základná",N195,0)</f>
        <v>0</v>
      </c>
      <c r="BF195" s="112">
        <f>IF(U195="znížená",N195,0)</f>
        <v>0</v>
      </c>
      <c r="BG195" s="112">
        <f>IF(U195="zákl. prenesená",N195,0)</f>
        <v>0</v>
      </c>
      <c r="BH195" s="112">
        <f>IF(U195="zníž. prenesená",N195,0)</f>
        <v>0</v>
      </c>
      <c r="BI195" s="112">
        <f>IF(U195="nulová",N195,0)</f>
        <v>0</v>
      </c>
      <c r="BJ195" s="18" t="s">
        <v>87</v>
      </c>
      <c r="BK195" s="112">
        <f>ROUND(L195*K195,2)</f>
        <v>0</v>
      </c>
      <c r="BL195" s="18" t="s">
        <v>237</v>
      </c>
      <c r="BM195" s="18" t="s">
        <v>578</v>
      </c>
    </row>
    <row r="196" spans="2:65" s="1" customFormat="1" ht="22.5" customHeight="1">
      <c r="B196" s="136"/>
      <c r="C196" s="172" t="s">
        <v>689</v>
      </c>
      <c r="D196" s="172" t="s">
        <v>278</v>
      </c>
      <c r="E196" s="173" t="s">
        <v>1086</v>
      </c>
      <c r="F196" s="242" t="s">
        <v>1087</v>
      </c>
      <c r="G196" s="242"/>
      <c r="H196" s="242"/>
      <c r="I196" s="242"/>
      <c r="J196" s="174" t="s">
        <v>281</v>
      </c>
      <c r="K196" s="175">
        <v>1</v>
      </c>
      <c r="L196" s="243">
        <v>0</v>
      </c>
      <c r="M196" s="243"/>
      <c r="N196" s="244">
        <f>ROUND(L196*K196,2)</f>
        <v>0</v>
      </c>
      <c r="O196" s="241"/>
      <c r="P196" s="241"/>
      <c r="Q196" s="241"/>
      <c r="R196" s="139"/>
      <c r="T196" s="169" t="s">
        <v>5</v>
      </c>
      <c r="U196" s="43" t="s">
        <v>42</v>
      </c>
      <c r="V196" s="35"/>
      <c r="W196" s="170">
        <f>V196*K196</f>
        <v>0</v>
      </c>
      <c r="X196" s="170">
        <v>0</v>
      </c>
      <c r="Y196" s="170">
        <f>X196*K196</f>
        <v>0</v>
      </c>
      <c r="Z196" s="170">
        <v>0</v>
      </c>
      <c r="AA196" s="171">
        <f>Z196*K196</f>
        <v>0</v>
      </c>
      <c r="AR196" s="18" t="s">
        <v>282</v>
      </c>
      <c r="AT196" s="18" t="s">
        <v>278</v>
      </c>
      <c r="AU196" s="18" t="s">
        <v>87</v>
      </c>
      <c r="AY196" s="18" t="s">
        <v>174</v>
      </c>
      <c r="BE196" s="112">
        <f>IF(U196="základná",N196,0)</f>
        <v>0</v>
      </c>
      <c r="BF196" s="112">
        <f>IF(U196="znížená",N196,0)</f>
        <v>0</v>
      </c>
      <c r="BG196" s="112">
        <f>IF(U196="zákl. prenesená",N196,0)</f>
        <v>0</v>
      </c>
      <c r="BH196" s="112">
        <f>IF(U196="zníž. prenesená",N196,0)</f>
        <v>0</v>
      </c>
      <c r="BI196" s="112">
        <f>IF(U196="nulová",N196,0)</f>
        <v>0</v>
      </c>
      <c r="BJ196" s="18" t="s">
        <v>87</v>
      </c>
      <c r="BK196" s="112">
        <f>ROUND(L196*K196,2)</f>
        <v>0</v>
      </c>
      <c r="BL196" s="18" t="s">
        <v>237</v>
      </c>
      <c r="BM196" s="18" t="s">
        <v>618</v>
      </c>
    </row>
    <row r="197" spans="2:65" s="1" customFormat="1" ht="49.95" customHeight="1">
      <c r="B197" s="34"/>
      <c r="C197" s="35"/>
      <c r="D197" s="156" t="s">
        <v>288</v>
      </c>
      <c r="E197" s="35"/>
      <c r="F197" s="35"/>
      <c r="G197" s="35"/>
      <c r="H197" s="35"/>
      <c r="I197" s="35"/>
      <c r="J197" s="35"/>
      <c r="K197" s="35"/>
      <c r="L197" s="35"/>
      <c r="M197" s="35"/>
      <c r="N197" s="230">
        <f>BK197</f>
        <v>0</v>
      </c>
      <c r="O197" s="231"/>
      <c r="P197" s="231"/>
      <c r="Q197" s="231"/>
      <c r="R197" s="36"/>
      <c r="T197" s="176"/>
      <c r="U197" s="55"/>
      <c r="V197" s="55"/>
      <c r="W197" s="55"/>
      <c r="X197" s="55"/>
      <c r="Y197" s="55"/>
      <c r="Z197" s="55"/>
      <c r="AA197" s="57"/>
      <c r="AT197" s="18" t="s">
        <v>74</v>
      </c>
      <c r="AU197" s="18" t="s">
        <v>75</v>
      </c>
      <c r="AY197" s="18" t="s">
        <v>289</v>
      </c>
      <c r="BK197" s="112">
        <v>0</v>
      </c>
    </row>
    <row r="198" spans="2:65" s="1" customFormat="1" ht="6.9" customHeight="1">
      <c r="B198" s="58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60"/>
    </row>
  </sheetData>
  <mergeCells count="276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F116:P116"/>
    <mergeCell ref="M118:P118"/>
    <mergeCell ref="M120:Q120"/>
    <mergeCell ref="M121:Q121"/>
    <mergeCell ref="F123:I123"/>
    <mergeCell ref="L123:M123"/>
    <mergeCell ref="N123:Q123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N197:Q197"/>
    <mergeCell ref="H1:K1"/>
    <mergeCell ref="S2:AC2"/>
    <mergeCell ref="F196:I196"/>
    <mergeCell ref="L196:M196"/>
    <mergeCell ref="N196:Q196"/>
    <mergeCell ref="N124:Q124"/>
    <mergeCell ref="N125:Q125"/>
    <mergeCell ref="N126:Q126"/>
    <mergeCell ref="N127:Q127"/>
    <mergeCell ref="N133:Q133"/>
    <mergeCell ref="N148:Q148"/>
    <mergeCell ref="N176:Q176"/>
    <mergeCell ref="N193:Q193"/>
    <mergeCell ref="F192:I192"/>
    <mergeCell ref="L192:M192"/>
    <mergeCell ref="N192:Q192"/>
    <mergeCell ref="F194:I194"/>
    <mergeCell ref="L194:M194"/>
    <mergeCell ref="N194:Q194"/>
    <mergeCell ref="F195:I195"/>
    <mergeCell ref="L195:M195"/>
    <mergeCell ref="N195:Q195"/>
    <mergeCell ref="F189:I189"/>
  </mergeCells>
  <hyperlinks>
    <hyperlink ref="F1:G1" location="C2" display="1) Krycí list rozpočtu" xr:uid="{00000000-0004-0000-0600-000000000000}"/>
    <hyperlink ref="H1:K1" location="C87" display="2) Rekapitulácia rozpočtu" xr:uid="{00000000-0004-0000-0600-000001000000}"/>
    <hyperlink ref="L1" location="C123" display="3) Rozpočet" xr:uid="{00000000-0004-0000-0600-000002000000}"/>
    <hyperlink ref="S1:T1" location="'Rekapitulácia stavby'!C2" display="Rekapitulácia stavby" xr:uid="{00000000-0004-0000-06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N149"/>
  <sheetViews>
    <sheetView showGridLines="0" workbookViewId="0">
      <pane ySplit="1" topLeftCell="A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20"/>
      <c r="B1" s="12"/>
      <c r="C1" s="12"/>
      <c r="D1" s="13" t="s">
        <v>1</v>
      </c>
      <c r="E1" s="12"/>
      <c r="F1" s="14" t="s">
        <v>125</v>
      </c>
      <c r="G1" s="14"/>
      <c r="H1" s="232" t="s">
        <v>126</v>
      </c>
      <c r="I1" s="232"/>
      <c r="J1" s="232"/>
      <c r="K1" s="232"/>
      <c r="L1" s="14" t="s">
        <v>127</v>
      </c>
      <c r="M1" s="12"/>
      <c r="N1" s="12"/>
      <c r="O1" s="13" t="s">
        <v>128</v>
      </c>
      <c r="P1" s="12"/>
      <c r="Q1" s="12"/>
      <c r="R1" s="12"/>
      <c r="S1" s="14" t="s">
        <v>129</v>
      </c>
      <c r="T1" s="14"/>
      <c r="U1" s="120"/>
      <c r="V1" s="12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" customHeight="1">
      <c r="C2" s="215" t="s">
        <v>7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S2" s="180" t="s">
        <v>8</v>
      </c>
      <c r="T2" s="181"/>
      <c r="U2" s="181"/>
      <c r="V2" s="181"/>
      <c r="W2" s="181"/>
      <c r="X2" s="181"/>
      <c r="Y2" s="181"/>
      <c r="Z2" s="181"/>
      <c r="AA2" s="181"/>
      <c r="AB2" s="181"/>
      <c r="AC2" s="181"/>
      <c r="AT2" s="18" t="s">
        <v>107</v>
      </c>
    </row>
    <row r="3" spans="1:6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75</v>
      </c>
    </row>
    <row r="4" spans="1:66" ht="36.9" customHeight="1">
      <c r="B4" s="22"/>
      <c r="C4" s="205" t="s">
        <v>130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3"/>
      <c r="T4" s="24" t="s">
        <v>12</v>
      </c>
      <c r="AT4" s="18" t="s">
        <v>6</v>
      </c>
    </row>
    <row r="5" spans="1:66" ht="6.9" customHeight="1">
      <c r="B5" s="2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3"/>
    </row>
    <row r="6" spans="1:66" ht="25.35" customHeight="1">
      <c r="B6" s="22"/>
      <c r="C6" s="26"/>
      <c r="D6" s="30" t="s">
        <v>18</v>
      </c>
      <c r="E6" s="26"/>
      <c r="F6" s="245" t="str">
        <f>'Rekapitulácia stavby'!K6</f>
        <v>Rozšírenie materskej školy - Jakubovany</v>
      </c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6"/>
      <c r="R6" s="23"/>
    </row>
    <row r="7" spans="1:66" ht="25.35" customHeight="1">
      <c r="B7" s="22"/>
      <c r="C7" s="26"/>
      <c r="D7" s="30" t="s">
        <v>131</v>
      </c>
      <c r="E7" s="26"/>
      <c r="F7" s="245" t="s">
        <v>411</v>
      </c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6"/>
      <c r="R7" s="23"/>
    </row>
    <row r="8" spans="1:66" s="1" customFormat="1" ht="32.85" customHeight="1">
      <c r="B8" s="34"/>
      <c r="C8" s="35"/>
      <c r="D8" s="29" t="s">
        <v>133</v>
      </c>
      <c r="E8" s="35"/>
      <c r="F8" s="221" t="s">
        <v>1088</v>
      </c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35"/>
      <c r="R8" s="36"/>
    </row>
    <row r="9" spans="1:66" s="1" customFormat="1" ht="14.4" customHeight="1">
      <c r="B9" s="34"/>
      <c r="C9" s="35"/>
      <c r="D9" s="30" t="s">
        <v>20</v>
      </c>
      <c r="E9" s="35"/>
      <c r="F9" s="28" t="s">
        <v>5</v>
      </c>
      <c r="G9" s="35"/>
      <c r="H9" s="35"/>
      <c r="I9" s="35"/>
      <c r="J9" s="35"/>
      <c r="K9" s="35"/>
      <c r="L9" s="35"/>
      <c r="M9" s="30" t="s">
        <v>21</v>
      </c>
      <c r="N9" s="35"/>
      <c r="O9" s="28" t="s">
        <v>5</v>
      </c>
      <c r="P9" s="35"/>
      <c r="Q9" s="35"/>
      <c r="R9" s="36"/>
    </row>
    <row r="10" spans="1:66" s="1" customFormat="1" ht="14.4" customHeight="1">
      <c r="B10" s="34"/>
      <c r="C10" s="35"/>
      <c r="D10" s="30" t="s">
        <v>22</v>
      </c>
      <c r="E10" s="35"/>
      <c r="F10" s="28" t="s">
        <v>23</v>
      </c>
      <c r="G10" s="35"/>
      <c r="H10" s="35"/>
      <c r="I10" s="35"/>
      <c r="J10" s="35"/>
      <c r="K10" s="35"/>
      <c r="L10" s="35"/>
      <c r="M10" s="30" t="s">
        <v>24</v>
      </c>
      <c r="N10" s="35"/>
      <c r="O10" s="264">
        <f>'Rekapitulácia stavby'!AN8</f>
        <v>42926</v>
      </c>
      <c r="P10" s="214"/>
      <c r="Q10" s="35"/>
      <c r="R10" s="36"/>
    </row>
    <row r="11" spans="1:66" s="1" customFormat="1" ht="10.95" customHeight="1"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6"/>
    </row>
    <row r="12" spans="1:66" s="1" customFormat="1" ht="14.4" customHeight="1">
      <c r="B12" s="34"/>
      <c r="C12" s="35"/>
      <c r="D12" s="30" t="s">
        <v>25</v>
      </c>
      <c r="E12" s="35"/>
      <c r="F12" s="35"/>
      <c r="G12" s="35"/>
      <c r="H12" s="35"/>
      <c r="I12" s="35"/>
      <c r="J12" s="35"/>
      <c r="K12" s="35"/>
      <c r="L12" s="35"/>
      <c r="M12" s="30" t="s">
        <v>26</v>
      </c>
      <c r="N12" s="35"/>
      <c r="O12" s="219" t="s">
        <v>5</v>
      </c>
      <c r="P12" s="219"/>
      <c r="Q12" s="35"/>
      <c r="R12" s="36"/>
    </row>
    <row r="13" spans="1:66" s="1" customFormat="1" ht="18" customHeight="1">
      <c r="B13" s="34"/>
      <c r="C13" s="35"/>
      <c r="D13" s="35"/>
      <c r="E13" s="28" t="s">
        <v>27</v>
      </c>
      <c r="F13" s="35"/>
      <c r="G13" s="35"/>
      <c r="H13" s="35"/>
      <c r="I13" s="35"/>
      <c r="J13" s="35"/>
      <c r="K13" s="35"/>
      <c r="L13" s="35"/>
      <c r="M13" s="30" t="s">
        <v>28</v>
      </c>
      <c r="N13" s="35"/>
      <c r="O13" s="219" t="s">
        <v>5</v>
      </c>
      <c r="P13" s="219"/>
      <c r="Q13" s="35"/>
      <c r="R13" s="36"/>
    </row>
    <row r="14" spans="1:66" s="1" customFormat="1" ht="6.9" customHeight="1"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</row>
    <row r="15" spans="1:66" s="1" customFormat="1" ht="14.4" customHeight="1">
      <c r="B15" s="34"/>
      <c r="C15" s="35"/>
      <c r="D15" s="30" t="s">
        <v>29</v>
      </c>
      <c r="E15" s="35"/>
      <c r="F15" s="35"/>
      <c r="G15" s="35"/>
      <c r="H15" s="35"/>
      <c r="I15" s="35"/>
      <c r="J15" s="35"/>
      <c r="K15" s="35"/>
      <c r="L15" s="35"/>
      <c r="M15" s="30" t="s">
        <v>26</v>
      </c>
      <c r="N15" s="35"/>
      <c r="O15" s="262" t="str">
        <f>IF('Rekapitulácia stavby'!AN13="","",'Rekapitulácia stavby'!AN13)</f>
        <v>.</v>
      </c>
      <c r="P15" s="219"/>
      <c r="Q15" s="35"/>
      <c r="R15" s="36"/>
    </row>
    <row r="16" spans="1:66" s="1" customFormat="1" ht="18" customHeight="1">
      <c r="B16" s="34"/>
      <c r="C16" s="35"/>
      <c r="D16" s="35"/>
      <c r="E16" s="262" t="str">
        <f>IF('Rekapitulácia stavby'!E14="","",'Rekapitulácia stavby'!E14)</f>
        <v>.</v>
      </c>
      <c r="F16" s="263"/>
      <c r="G16" s="263"/>
      <c r="H16" s="263"/>
      <c r="I16" s="263"/>
      <c r="J16" s="263"/>
      <c r="K16" s="263"/>
      <c r="L16" s="263"/>
      <c r="M16" s="30" t="s">
        <v>28</v>
      </c>
      <c r="N16" s="35"/>
      <c r="O16" s="262" t="str">
        <f>IF('Rekapitulácia stavby'!AN14="","",'Rekapitulácia stavby'!AN14)</f>
        <v>.</v>
      </c>
      <c r="P16" s="219"/>
      <c r="Q16" s="35"/>
      <c r="R16" s="36"/>
    </row>
    <row r="17" spans="2:18" s="1" customFormat="1" ht="6.9" customHeight="1"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6"/>
    </row>
    <row r="18" spans="2:18" s="1" customFormat="1" ht="14.4" customHeight="1">
      <c r="B18" s="34"/>
      <c r="C18" s="35"/>
      <c r="D18" s="30" t="s">
        <v>30</v>
      </c>
      <c r="E18" s="35"/>
      <c r="F18" s="35"/>
      <c r="G18" s="35"/>
      <c r="H18" s="35"/>
      <c r="I18" s="35"/>
      <c r="J18" s="35"/>
      <c r="K18" s="35"/>
      <c r="L18" s="35"/>
      <c r="M18" s="30" t="s">
        <v>26</v>
      </c>
      <c r="N18" s="35"/>
      <c r="O18" s="219" t="s">
        <v>5</v>
      </c>
      <c r="P18" s="219"/>
      <c r="Q18" s="35"/>
      <c r="R18" s="36"/>
    </row>
    <row r="19" spans="2:18" s="1" customFormat="1" ht="18" customHeight="1">
      <c r="B19" s="34"/>
      <c r="C19" s="35"/>
      <c r="D19" s="35"/>
      <c r="E19" s="28" t="s">
        <v>31</v>
      </c>
      <c r="F19" s="35"/>
      <c r="G19" s="35"/>
      <c r="H19" s="35"/>
      <c r="I19" s="35"/>
      <c r="J19" s="35"/>
      <c r="K19" s="35"/>
      <c r="L19" s="35"/>
      <c r="M19" s="30" t="s">
        <v>28</v>
      </c>
      <c r="N19" s="35"/>
      <c r="O19" s="219" t="s">
        <v>5</v>
      </c>
      <c r="P19" s="219"/>
      <c r="Q19" s="35"/>
      <c r="R19" s="36"/>
    </row>
    <row r="20" spans="2:18" s="1" customFormat="1" ht="6.9" customHeight="1"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6"/>
    </row>
    <row r="21" spans="2:18" s="1" customFormat="1" ht="14.4" customHeight="1">
      <c r="B21" s="34"/>
      <c r="C21" s="35"/>
      <c r="D21" s="30" t="s">
        <v>33</v>
      </c>
      <c r="E21" s="35"/>
      <c r="F21" s="35"/>
      <c r="G21" s="35"/>
      <c r="H21" s="35"/>
      <c r="I21" s="35"/>
      <c r="J21" s="35"/>
      <c r="K21" s="35"/>
      <c r="L21" s="35"/>
      <c r="M21" s="30" t="s">
        <v>26</v>
      </c>
      <c r="N21" s="35"/>
      <c r="O21" s="219" t="str">
        <f>IF('Rekapitulácia stavby'!AN19="","",'Rekapitulácia stavby'!AN19)</f>
        <v/>
      </c>
      <c r="P21" s="219"/>
      <c r="Q21" s="35"/>
      <c r="R21" s="36"/>
    </row>
    <row r="22" spans="2:18" s="1" customFormat="1" ht="18" customHeight="1">
      <c r="B22" s="34"/>
      <c r="C22" s="35"/>
      <c r="D22" s="35"/>
      <c r="E22" s="28" t="str">
        <f>IF('Rekapitulácia stavby'!E20="","",'Rekapitulácia stavby'!E20)</f>
        <v xml:space="preserve"> </v>
      </c>
      <c r="F22" s="35"/>
      <c r="G22" s="35"/>
      <c r="H22" s="35"/>
      <c r="I22" s="35"/>
      <c r="J22" s="35"/>
      <c r="K22" s="35"/>
      <c r="L22" s="35"/>
      <c r="M22" s="30" t="s">
        <v>28</v>
      </c>
      <c r="N22" s="35"/>
      <c r="O22" s="219" t="str">
        <f>IF('Rekapitulácia stavby'!AN20="","",'Rekapitulácia stavby'!AN20)</f>
        <v/>
      </c>
      <c r="P22" s="219"/>
      <c r="Q22" s="35"/>
      <c r="R22" s="36"/>
    </row>
    <row r="23" spans="2:18" s="1" customFormat="1" ht="6.9" customHeight="1"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4.4" customHeight="1">
      <c r="B24" s="34"/>
      <c r="C24" s="35"/>
      <c r="D24" s="30" t="s">
        <v>35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1" customFormat="1" ht="22.5" customHeight="1">
      <c r="B25" s="34"/>
      <c r="C25" s="35"/>
      <c r="D25" s="35"/>
      <c r="E25" s="224" t="s">
        <v>5</v>
      </c>
      <c r="F25" s="224"/>
      <c r="G25" s="224"/>
      <c r="H25" s="224"/>
      <c r="I25" s="224"/>
      <c r="J25" s="224"/>
      <c r="K25" s="224"/>
      <c r="L25" s="224"/>
      <c r="M25" s="35"/>
      <c r="N25" s="35"/>
      <c r="O25" s="35"/>
      <c r="P25" s="35"/>
      <c r="Q25" s="35"/>
      <c r="R25" s="36"/>
    </row>
    <row r="26" spans="2:18" s="1" customFormat="1" ht="6.9" customHeight="1"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6"/>
    </row>
    <row r="27" spans="2:18" s="1" customFormat="1" ht="6.9" customHeight="1">
      <c r="B27" s="34"/>
      <c r="C27" s="35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35"/>
      <c r="R27" s="36"/>
    </row>
    <row r="28" spans="2:18" s="1" customFormat="1" ht="14.4" customHeight="1">
      <c r="B28" s="34"/>
      <c r="C28" s="35"/>
      <c r="D28" s="121" t="s">
        <v>135</v>
      </c>
      <c r="E28" s="35"/>
      <c r="F28" s="35"/>
      <c r="G28" s="35"/>
      <c r="H28" s="35"/>
      <c r="I28" s="35"/>
      <c r="J28" s="35"/>
      <c r="K28" s="35"/>
      <c r="L28" s="35"/>
      <c r="M28" s="225">
        <f>N89</f>
        <v>0</v>
      </c>
      <c r="N28" s="225"/>
      <c r="O28" s="225"/>
      <c r="P28" s="225"/>
      <c r="Q28" s="35"/>
      <c r="R28" s="36"/>
    </row>
    <row r="29" spans="2:18" s="1" customFormat="1" ht="14.4" customHeight="1">
      <c r="B29" s="34"/>
      <c r="C29" s="35"/>
      <c r="D29" s="33" t="s">
        <v>119</v>
      </c>
      <c r="E29" s="35"/>
      <c r="F29" s="35"/>
      <c r="G29" s="35"/>
      <c r="H29" s="35"/>
      <c r="I29" s="35"/>
      <c r="J29" s="35"/>
      <c r="K29" s="35"/>
      <c r="L29" s="35"/>
      <c r="M29" s="225">
        <f>N97</f>
        <v>0</v>
      </c>
      <c r="N29" s="225"/>
      <c r="O29" s="225"/>
      <c r="P29" s="225"/>
      <c r="Q29" s="35"/>
      <c r="R29" s="36"/>
    </row>
    <row r="30" spans="2:18" s="1" customFormat="1" ht="6.9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/>
    </row>
    <row r="31" spans="2:18" s="1" customFormat="1" ht="25.35" customHeight="1">
      <c r="B31" s="34"/>
      <c r="C31" s="35"/>
      <c r="D31" s="122" t="s">
        <v>38</v>
      </c>
      <c r="E31" s="35"/>
      <c r="F31" s="35"/>
      <c r="G31" s="35"/>
      <c r="H31" s="35"/>
      <c r="I31" s="35"/>
      <c r="J31" s="35"/>
      <c r="K31" s="35"/>
      <c r="L31" s="35"/>
      <c r="M31" s="261">
        <f>ROUND(M28+M29,2)</f>
        <v>0</v>
      </c>
      <c r="N31" s="247"/>
      <c r="O31" s="247"/>
      <c r="P31" s="247"/>
      <c r="Q31" s="35"/>
      <c r="R31" s="36"/>
    </row>
    <row r="32" spans="2:18" s="1" customFormat="1" ht="6.9" customHeight="1">
      <c r="B32" s="34"/>
      <c r="C32" s="35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35"/>
      <c r="R32" s="36"/>
    </row>
    <row r="33" spans="2:18" s="1" customFormat="1" ht="14.4" customHeight="1">
      <c r="B33" s="34"/>
      <c r="C33" s="35"/>
      <c r="D33" s="41" t="s">
        <v>39</v>
      </c>
      <c r="E33" s="41" t="s">
        <v>40</v>
      </c>
      <c r="F33" s="42">
        <v>0.2</v>
      </c>
      <c r="G33" s="123" t="s">
        <v>41</v>
      </c>
      <c r="H33" s="258">
        <f>(SUM(BE97:BE104)+SUM(BE123:BE147))</f>
        <v>0</v>
      </c>
      <c r="I33" s="247"/>
      <c r="J33" s="247"/>
      <c r="K33" s="35"/>
      <c r="L33" s="35"/>
      <c r="M33" s="258">
        <f>ROUND((SUM(BE97:BE104)+SUM(BE123:BE147)), 2)*F33</f>
        <v>0</v>
      </c>
      <c r="N33" s="247"/>
      <c r="O33" s="247"/>
      <c r="P33" s="247"/>
      <c r="Q33" s="35"/>
      <c r="R33" s="36"/>
    </row>
    <row r="34" spans="2:18" s="1" customFormat="1" ht="14.4" customHeight="1">
      <c r="B34" s="34"/>
      <c r="C34" s="35"/>
      <c r="D34" s="35"/>
      <c r="E34" s="41" t="s">
        <v>42</v>
      </c>
      <c r="F34" s="42">
        <v>0.2</v>
      </c>
      <c r="G34" s="123" t="s">
        <v>41</v>
      </c>
      <c r="H34" s="258">
        <f>(SUM(BF97:BF104)+SUM(BF123:BF147))</f>
        <v>0</v>
      </c>
      <c r="I34" s="247"/>
      <c r="J34" s="247"/>
      <c r="K34" s="35"/>
      <c r="L34" s="35"/>
      <c r="M34" s="258">
        <f>ROUND((SUM(BF97:BF104)+SUM(BF123:BF147)), 2)*F34</f>
        <v>0</v>
      </c>
      <c r="N34" s="247"/>
      <c r="O34" s="247"/>
      <c r="P34" s="247"/>
      <c r="Q34" s="35"/>
      <c r="R34" s="36"/>
    </row>
    <row r="35" spans="2:18" s="1" customFormat="1" ht="14.4" hidden="1" customHeight="1">
      <c r="B35" s="34"/>
      <c r="C35" s="35"/>
      <c r="D35" s="35"/>
      <c r="E35" s="41" t="s">
        <v>43</v>
      </c>
      <c r="F35" s="42">
        <v>0.2</v>
      </c>
      <c r="G35" s="123" t="s">
        <v>41</v>
      </c>
      <c r="H35" s="258">
        <f>(SUM(BG97:BG104)+SUM(BG123:BG147))</f>
        <v>0</v>
      </c>
      <c r="I35" s="247"/>
      <c r="J35" s="247"/>
      <c r="K35" s="35"/>
      <c r="L35" s="35"/>
      <c r="M35" s="258">
        <v>0</v>
      </c>
      <c r="N35" s="247"/>
      <c r="O35" s="247"/>
      <c r="P35" s="247"/>
      <c r="Q35" s="35"/>
      <c r="R35" s="36"/>
    </row>
    <row r="36" spans="2:18" s="1" customFormat="1" ht="14.4" hidden="1" customHeight="1">
      <c r="B36" s="34"/>
      <c r="C36" s="35"/>
      <c r="D36" s="35"/>
      <c r="E36" s="41" t="s">
        <v>44</v>
      </c>
      <c r="F36" s="42">
        <v>0.2</v>
      </c>
      <c r="G36" s="123" t="s">
        <v>41</v>
      </c>
      <c r="H36" s="258">
        <f>(SUM(BH97:BH104)+SUM(BH123:BH147))</f>
        <v>0</v>
      </c>
      <c r="I36" s="247"/>
      <c r="J36" s="247"/>
      <c r="K36" s="35"/>
      <c r="L36" s="35"/>
      <c r="M36" s="258">
        <v>0</v>
      </c>
      <c r="N36" s="247"/>
      <c r="O36" s="247"/>
      <c r="P36" s="247"/>
      <c r="Q36" s="35"/>
      <c r="R36" s="36"/>
    </row>
    <row r="37" spans="2:18" s="1" customFormat="1" ht="14.4" hidden="1" customHeight="1">
      <c r="B37" s="34"/>
      <c r="C37" s="35"/>
      <c r="D37" s="35"/>
      <c r="E37" s="41" t="s">
        <v>45</v>
      </c>
      <c r="F37" s="42">
        <v>0</v>
      </c>
      <c r="G37" s="123" t="s">
        <v>41</v>
      </c>
      <c r="H37" s="258">
        <f>(SUM(BI97:BI104)+SUM(BI123:BI147))</f>
        <v>0</v>
      </c>
      <c r="I37" s="247"/>
      <c r="J37" s="247"/>
      <c r="K37" s="35"/>
      <c r="L37" s="35"/>
      <c r="M37" s="258">
        <v>0</v>
      </c>
      <c r="N37" s="247"/>
      <c r="O37" s="247"/>
      <c r="P37" s="247"/>
      <c r="Q37" s="35"/>
      <c r="R37" s="36"/>
    </row>
    <row r="38" spans="2:18" s="1" customFormat="1" ht="6.9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25.35" customHeight="1">
      <c r="B39" s="34"/>
      <c r="C39" s="119"/>
      <c r="D39" s="124" t="s">
        <v>46</v>
      </c>
      <c r="E39" s="73"/>
      <c r="F39" s="73"/>
      <c r="G39" s="125" t="s">
        <v>47</v>
      </c>
      <c r="H39" s="126" t="s">
        <v>48</v>
      </c>
      <c r="I39" s="73"/>
      <c r="J39" s="73"/>
      <c r="K39" s="73"/>
      <c r="L39" s="259">
        <f>SUM(M31:M37)</f>
        <v>0</v>
      </c>
      <c r="M39" s="259"/>
      <c r="N39" s="259"/>
      <c r="O39" s="259"/>
      <c r="P39" s="260"/>
      <c r="Q39" s="119"/>
      <c r="R39" s="36"/>
    </row>
    <row r="40" spans="2:18" s="1" customFormat="1" ht="14.4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s="1" customFormat="1" ht="14.4" customHeight="1"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6"/>
    </row>
    <row r="42" spans="2:18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3"/>
    </row>
    <row r="43" spans="2:18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3"/>
    </row>
    <row r="44" spans="2:18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3"/>
    </row>
    <row r="45" spans="2:18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3"/>
    </row>
    <row r="46" spans="2:18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3"/>
    </row>
    <row r="47" spans="2:18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3"/>
    </row>
    <row r="48" spans="2:18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3"/>
    </row>
    <row r="49" spans="2:18">
      <c r="B49" s="2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3"/>
    </row>
    <row r="50" spans="2:18" s="1" customFormat="1" ht="14.4">
      <c r="B50" s="34"/>
      <c r="C50" s="35"/>
      <c r="D50" s="49" t="s">
        <v>49</v>
      </c>
      <c r="E50" s="50"/>
      <c r="F50" s="50"/>
      <c r="G50" s="50"/>
      <c r="H50" s="51"/>
      <c r="I50" s="35"/>
      <c r="J50" s="49" t="s">
        <v>50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2"/>
      <c r="C51" s="26"/>
      <c r="D51" s="52"/>
      <c r="E51" s="26"/>
      <c r="F51" s="26"/>
      <c r="G51" s="26"/>
      <c r="H51" s="53"/>
      <c r="I51" s="26"/>
      <c r="J51" s="52"/>
      <c r="K51" s="26"/>
      <c r="L51" s="26"/>
      <c r="M51" s="26"/>
      <c r="N51" s="26"/>
      <c r="O51" s="26"/>
      <c r="P51" s="53"/>
      <c r="Q51" s="26"/>
      <c r="R51" s="23"/>
    </row>
    <row r="52" spans="2:18">
      <c r="B52" s="22"/>
      <c r="C52" s="26"/>
      <c r="D52" s="52"/>
      <c r="E52" s="26"/>
      <c r="F52" s="26"/>
      <c r="G52" s="26"/>
      <c r="H52" s="53"/>
      <c r="I52" s="26"/>
      <c r="J52" s="52"/>
      <c r="K52" s="26"/>
      <c r="L52" s="26"/>
      <c r="M52" s="26"/>
      <c r="N52" s="26"/>
      <c r="O52" s="26"/>
      <c r="P52" s="53"/>
      <c r="Q52" s="26"/>
      <c r="R52" s="23"/>
    </row>
    <row r="53" spans="2:18">
      <c r="B53" s="22"/>
      <c r="C53" s="26"/>
      <c r="D53" s="52"/>
      <c r="E53" s="26"/>
      <c r="F53" s="26"/>
      <c r="G53" s="26"/>
      <c r="H53" s="53"/>
      <c r="I53" s="26"/>
      <c r="J53" s="52"/>
      <c r="K53" s="26"/>
      <c r="L53" s="26"/>
      <c r="M53" s="26"/>
      <c r="N53" s="26"/>
      <c r="O53" s="26"/>
      <c r="P53" s="53"/>
      <c r="Q53" s="26"/>
      <c r="R53" s="23"/>
    </row>
    <row r="54" spans="2:18">
      <c r="B54" s="22"/>
      <c r="C54" s="26"/>
      <c r="D54" s="52"/>
      <c r="E54" s="26"/>
      <c r="F54" s="26"/>
      <c r="G54" s="26"/>
      <c r="H54" s="53"/>
      <c r="I54" s="26"/>
      <c r="J54" s="52"/>
      <c r="K54" s="26"/>
      <c r="L54" s="26"/>
      <c r="M54" s="26"/>
      <c r="N54" s="26"/>
      <c r="O54" s="26"/>
      <c r="P54" s="53"/>
      <c r="Q54" s="26"/>
      <c r="R54" s="23"/>
    </row>
    <row r="55" spans="2:18">
      <c r="B55" s="22"/>
      <c r="C55" s="26"/>
      <c r="D55" s="52"/>
      <c r="E55" s="26"/>
      <c r="F55" s="26"/>
      <c r="G55" s="26"/>
      <c r="H55" s="53"/>
      <c r="I55" s="26"/>
      <c r="J55" s="52"/>
      <c r="K55" s="26"/>
      <c r="L55" s="26"/>
      <c r="M55" s="26"/>
      <c r="N55" s="26"/>
      <c r="O55" s="26"/>
      <c r="P55" s="53"/>
      <c r="Q55" s="26"/>
      <c r="R55" s="23"/>
    </row>
    <row r="56" spans="2:18">
      <c r="B56" s="22"/>
      <c r="C56" s="26"/>
      <c r="D56" s="52"/>
      <c r="E56" s="26"/>
      <c r="F56" s="26"/>
      <c r="G56" s="26"/>
      <c r="H56" s="53"/>
      <c r="I56" s="26"/>
      <c r="J56" s="52"/>
      <c r="K56" s="26"/>
      <c r="L56" s="26"/>
      <c r="M56" s="26"/>
      <c r="N56" s="26"/>
      <c r="O56" s="26"/>
      <c r="P56" s="53"/>
      <c r="Q56" s="26"/>
      <c r="R56" s="23"/>
    </row>
    <row r="57" spans="2:18">
      <c r="B57" s="22"/>
      <c r="C57" s="26"/>
      <c r="D57" s="52"/>
      <c r="E57" s="26"/>
      <c r="F57" s="26"/>
      <c r="G57" s="26"/>
      <c r="H57" s="53"/>
      <c r="I57" s="26"/>
      <c r="J57" s="52"/>
      <c r="K57" s="26"/>
      <c r="L57" s="26"/>
      <c r="M57" s="26"/>
      <c r="N57" s="26"/>
      <c r="O57" s="26"/>
      <c r="P57" s="53"/>
      <c r="Q57" s="26"/>
      <c r="R57" s="23"/>
    </row>
    <row r="58" spans="2:18">
      <c r="B58" s="22"/>
      <c r="C58" s="26"/>
      <c r="D58" s="52"/>
      <c r="E58" s="26"/>
      <c r="F58" s="26"/>
      <c r="G58" s="26"/>
      <c r="H58" s="53"/>
      <c r="I58" s="26"/>
      <c r="J58" s="52"/>
      <c r="K58" s="26"/>
      <c r="L58" s="26"/>
      <c r="M58" s="26"/>
      <c r="N58" s="26"/>
      <c r="O58" s="26"/>
      <c r="P58" s="53"/>
      <c r="Q58" s="26"/>
      <c r="R58" s="23"/>
    </row>
    <row r="59" spans="2:18" s="1" customFormat="1" ht="14.4">
      <c r="B59" s="34"/>
      <c r="C59" s="35"/>
      <c r="D59" s="54" t="s">
        <v>51</v>
      </c>
      <c r="E59" s="55"/>
      <c r="F59" s="55"/>
      <c r="G59" s="56" t="s">
        <v>52</v>
      </c>
      <c r="H59" s="57"/>
      <c r="I59" s="35"/>
      <c r="J59" s="54" t="s">
        <v>51</v>
      </c>
      <c r="K59" s="55"/>
      <c r="L59" s="55"/>
      <c r="M59" s="55"/>
      <c r="N59" s="56" t="s">
        <v>52</v>
      </c>
      <c r="O59" s="55"/>
      <c r="P59" s="57"/>
      <c r="Q59" s="35"/>
      <c r="R59" s="36"/>
    </row>
    <row r="60" spans="2:18">
      <c r="B60" s="22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3"/>
    </row>
    <row r="61" spans="2:18" s="1" customFormat="1" ht="14.4">
      <c r="B61" s="34"/>
      <c r="C61" s="35"/>
      <c r="D61" s="49" t="s">
        <v>53</v>
      </c>
      <c r="E61" s="50"/>
      <c r="F61" s="50"/>
      <c r="G61" s="50"/>
      <c r="H61" s="51"/>
      <c r="I61" s="35"/>
      <c r="J61" s="49" t="s">
        <v>54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2"/>
      <c r="C62" s="26"/>
      <c r="D62" s="52"/>
      <c r="E62" s="26"/>
      <c r="F62" s="26"/>
      <c r="G62" s="26"/>
      <c r="H62" s="53"/>
      <c r="I62" s="26"/>
      <c r="J62" s="52"/>
      <c r="K62" s="26"/>
      <c r="L62" s="26"/>
      <c r="M62" s="26"/>
      <c r="N62" s="26"/>
      <c r="O62" s="26"/>
      <c r="P62" s="53"/>
      <c r="Q62" s="26"/>
      <c r="R62" s="23"/>
    </row>
    <row r="63" spans="2:18">
      <c r="B63" s="22"/>
      <c r="C63" s="26"/>
      <c r="D63" s="52"/>
      <c r="E63" s="26"/>
      <c r="F63" s="26"/>
      <c r="G63" s="26"/>
      <c r="H63" s="53"/>
      <c r="I63" s="26"/>
      <c r="J63" s="52"/>
      <c r="K63" s="26"/>
      <c r="L63" s="26"/>
      <c r="M63" s="26"/>
      <c r="N63" s="26"/>
      <c r="O63" s="26"/>
      <c r="P63" s="53"/>
      <c r="Q63" s="26"/>
      <c r="R63" s="23"/>
    </row>
    <row r="64" spans="2:18">
      <c r="B64" s="22"/>
      <c r="C64" s="26"/>
      <c r="D64" s="52"/>
      <c r="E64" s="26"/>
      <c r="F64" s="26"/>
      <c r="G64" s="26"/>
      <c r="H64" s="53"/>
      <c r="I64" s="26"/>
      <c r="J64" s="52"/>
      <c r="K64" s="26"/>
      <c r="L64" s="26"/>
      <c r="M64" s="26"/>
      <c r="N64" s="26"/>
      <c r="O64" s="26"/>
      <c r="P64" s="53"/>
      <c r="Q64" s="26"/>
      <c r="R64" s="23"/>
    </row>
    <row r="65" spans="2:18">
      <c r="B65" s="22"/>
      <c r="C65" s="26"/>
      <c r="D65" s="52"/>
      <c r="E65" s="26"/>
      <c r="F65" s="26"/>
      <c r="G65" s="26"/>
      <c r="H65" s="53"/>
      <c r="I65" s="26"/>
      <c r="J65" s="52"/>
      <c r="K65" s="26"/>
      <c r="L65" s="26"/>
      <c r="M65" s="26"/>
      <c r="N65" s="26"/>
      <c r="O65" s="26"/>
      <c r="P65" s="53"/>
      <c r="Q65" s="26"/>
      <c r="R65" s="23"/>
    </row>
    <row r="66" spans="2:18">
      <c r="B66" s="22"/>
      <c r="C66" s="26"/>
      <c r="D66" s="52"/>
      <c r="E66" s="26"/>
      <c r="F66" s="26"/>
      <c r="G66" s="26"/>
      <c r="H66" s="53"/>
      <c r="I66" s="26"/>
      <c r="J66" s="52"/>
      <c r="K66" s="26"/>
      <c r="L66" s="26"/>
      <c r="M66" s="26"/>
      <c r="N66" s="26"/>
      <c r="O66" s="26"/>
      <c r="P66" s="53"/>
      <c r="Q66" s="26"/>
      <c r="R66" s="23"/>
    </row>
    <row r="67" spans="2:18">
      <c r="B67" s="22"/>
      <c r="C67" s="26"/>
      <c r="D67" s="52"/>
      <c r="E67" s="26"/>
      <c r="F67" s="26"/>
      <c r="G67" s="26"/>
      <c r="H67" s="53"/>
      <c r="I67" s="26"/>
      <c r="J67" s="52"/>
      <c r="K67" s="26"/>
      <c r="L67" s="26"/>
      <c r="M67" s="26"/>
      <c r="N67" s="26"/>
      <c r="O67" s="26"/>
      <c r="P67" s="53"/>
      <c r="Q67" s="26"/>
      <c r="R67" s="23"/>
    </row>
    <row r="68" spans="2:18">
      <c r="B68" s="22"/>
      <c r="C68" s="26"/>
      <c r="D68" s="52"/>
      <c r="E68" s="26"/>
      <c r="F68" s="26"/>
      <c r="G68" s="26"/>
      <c r="H68" s="53"/>
      <c r="I68" s="26"/>
      <c r="J68" s="52"/>
      <c r="K68" s="26"/>
      <c r="L68" s="26"/>
      <c r="M68" s="26"/>
      <c r="N68" s="26"/>
      <c r="O68" s="26"/>
      <c r="P68" s="53"/>
      <c r="Q68" s="26"/>
      <c r="R68" s="23"/>
    </row>
    <row r="69" spans="2:18">
      <c r="B69" s="22"/>
      <c r="C69" s="26"/>
      <c r="D69" s="52"/>
      <c r="E69" s="26"/>
      <c r="F69" s="26"/>
      <c r="G69" s="26"/>
      <c r="H69" s="53"/>
      <c r="I69" s="26"/>
      <c r="J69" s="52"/>
      <c r="K69" s="26"/>
      <c r="L69" s="26"/>
      <c r="M69" s="26"/>
      <c r="N69" s="26"/>
      <c r="O69" s="26"/>
      <c r="P69" s="53"/>
      <c r="Q69" s="26"/>
      <c r="R69" s="23"/>
    </row>
    <row r="70" spans="2:18" s="1" customFormat="1" ht="14.4">
      <c r="B70" s="34"/>
      <c r="C70" s="35"/>
      <c r="D70" s="54" t="s">
        <v>51</v>
      </c>
      <c r="E70" s="55"/>
      <c r="F70" s="55"/>
      <c r="G70" s="56" t="s">
        <v>52</v>
      </c>
      <c r="H70" s="57"/>
      <c r="I70" s="35"/>
      <c r="J70" s="54" t="s">
        <v>51</v>
      </c>
      <c r="K70" s="55"/>
      <c r="L70" s="55"/>
      <c r="M70" s="55"/>
      <c r="N70" s="56" t="s">
        <v>52</v>
      </c>
      <c r="O70" s="55"/>
      <c r="P70" s="57"/>
      <c r="Q70" s="35"/>
      <c r="R70" s="36"/>
    </row>
    <row r="71" spans="2:18" s="1" customFormat="1" ht="14.4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" customHeight="1">
      <c r="B76" s="34"/>
      <c r="C76" s="205" t="s">
        <v>136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36"/>
    </row>
    <row r="77" spans="2:18" s="1" customFormat="1" ht="6.9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0" t="s">
        <v>18</v>
      </c>
      <c r="D78" s="35"/>
      <c r="E78" s="35"/>
      <c r="F78" s="245" t="str">
        <f>F6</f>
        <v>Rozšírenie materskej školy - Jakubovany</v>
      </c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35"/>
      <c r="R78" s="36"/>
    </row>
    <row r="79" spans="2:18" ht="30" customHeight="1">
      <c r="B79" s="22"/>
      <c r="C79" s="30" t="s">
        <v>131</v>
      </c>
      <c r="D79" s="26"/>
      <c r="E79" s="26"/>
      <c r="F79" s="245" t="s">
        <v>411</v>
      </c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6"/>
      <c r="R79" s="23"/>
    </row>
    <row r="80" spans="2:18" s="1" customFormat="1" ht="36.9" customHeight="1">
      <c r="B80" s="34"/>
      <c r="C80" s="68" t="s">
        <v>133</v>
      </c>
      <c r="D80" s="35"/>
      <c r="E80" s="35"/>
      <c r="F80" s="207" t="str">
        <f>F8</f>
        <v>04 - Dažďová kanalizácia</v>
      </c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35"/>
      <c r="R80" s="36"/>
    </row>
    <row r="81" spans="2:47" s="1" customFormat="1" ht="6.9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</row>
    <row r="82" spans="2:47" s="1" customFormat="1" ht="18" customHeight="1">
      <c r="B82" s="34"/>
      <c r="C82" s="30" t="s">
        <v>22</v>
      </c>
      <c r="D82" s="35"/>
      <c r="E82" s="35"/>
      <c r="F82" s="28" t="str">
        <f>F10</f>
        <v>Jakubovany</v>
      </c>
      <c r="G82" s="35"/>
      <c r="H82" s="35"/>
      <c r="I82" s="35"/>
      <c r="J82" s="35"/>
      <c r="K82" s="30" t="s">
        <v>24</v>
      </c>
      <c r="L82" s="35"/>
      <c r="M82" s="214">
        <f>IF(O10="","",O10)</f>
        <v>42926</v>
      </c>
      <c r="N82" s="214"/>
      <c r="O82" s="214"/>
      <c r="P82" s="214"/>
      <c r="Q82" s="35"/>
      <c r="R82" s="36"/>
    </row>
    <row r="83" spans="2:47" s="1" customFormat="1" ht="6.9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6"/>
    </row>
    <row r="84" spans="2:47" s="1" customFormat="1" ht="13.2">
      <c r="B84" s="34"/>
      <c r="C84" s="30" t="s">
        <v>25</v>
      </c>
      <c r="D84" s="35"/>
      <c r="E84" s="35"/>
      <c r="F84" s="28" t="str">
        <f>E13</f>
        <v>obec Jakubovany</v>
      </c>
      <c r="G84" s="35"/>
      <c r="H84" s="35"/>
      <c r="I84" s="35"/>
      <c r="J84" s="35"/>
      <c r="K84" s="30" t="s">
        <v>30</v>
      </c>
      <c r="L84" s="35"/>
      <c r="M84" s="219" t="str">
        <f>E19</f>
        <v>aut.Ing.Peter Jurica</v>
      </c>
      <c r="N84" s="219"/>
      <c r="O84" s="219"/>
      <c r="P84" s="219"/>
      <c r="Q84" s="219"/>
      <c r="R84" s="36"/>
    </row>
    <row r="85" spans="2:47" s="1" customFormat="1" ht="14.4" customHeight="1">
      <c r="B85" s="34"/>
      <c r="C85" s="30" t="s">
        <v>29</v>
      </c>
      <c r="D85" s="35"/>
      <c r="E85" s="35"/>
      <c r="F85" s="28" t="str">
        <f>IF(E16="","",E16)</f>
        <v>.</v>
      </c>
      <c r="G85" s="35"/>
      <c r="H85" s="35"/>
      <c r="I85" s="35"/>
      <c r="J85" s="35"/>
      <c r="K85" s="30" t="s">
        <v>33</v>
      </c>
      <c r="L85" s="35"/>
      <c r="M85" s="219" t="str">
        <f>E22</f>
        <v xml:space="preserve"> </v>
      </c>
      <c r="N85" s="219"/>
      <c r="O85" s="219"/>
      <c r="P85" s="219"/>
      <c r="Q85" s="219"/>
      <c r="R85" s="36"/>
    </row>
    <row r="86" spans="2:47" s="1" customFormat="1" ht="10.3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</row>
    <row r="87" spans="2:47" s="1" customFormat="1" ht="29.25" customHeight="1">
      <c r="B87" s="34"/>
      <c r="C87" s="255" t="s">
        <v>137</v>
      </c>
      <c r="D87" s="256"/>
      <c r="E87" s="256"/>
      <c r="F87" s="256"/>
      <c r="G87" s="256"/>
      <c r="H87" s="119"/>
      <c r="I87" s="119"/>
      <c r="J87" s="119"/>
      <c r="K87" s="119"/>
      <c r="L87" s="119"/>
      <c r="M87" s="119"/>
      <c r="N87" s="255" t="s">
        <v>138</v>
      </c>
      <c r="O87" s="256"/>
      <c r="P87" s="256"/>
      <c r="Q87" s="256"/>
      <c r="R87" s="36"/>
    </row>
    <row r="88" spans="2:47" s="1" customFormat="1" ht="10.3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6"/>
    </row>
    <row r="89" spans="2:47" s="1" customFormat="1" ht="29.25" customHeight="1">
      <c r="B89" s="34"/>
      <c r="C89" s="127" t="s">
        <v>139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187">
        <f>N123</f>
        <v>0</v>
      </c>
      <c r="O89" s="253"/>
      <c r="P89" s="253"/>
      <c r="Q89" s="253"/>
      <c r="R89" s="36"/>
      <c r="AU89" s="18" t="s">
        <v>140</v>
      </c>
    </row>
    <row r="90" spans="2:47" s="7" customFormat="1" ht="24.9" customHeight="1">
      <c r="B90" s="128"/>
      <c r="C90" s="129"/>
      <c r="D90" s="130" t="s">
        <v>1089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36">
        <f>N124</f>
        <v>0</v>
      </c>
      <c r="O90" s="257"/>
      <c r="P90" s="257"/>
      <c r="Q90" s="257"/>
      <c r="R90" s="131"/>
    </row>
    <row r="91" spans="2:47" s="8" customFormat="1" ht="19.95" customHeight="1">
      <c r="B91" s="132"/>
      <c r="C91" s="97"/>
      <c r="D91" s="108" t="s">
        <v>383</v>
      </c>
      <c r="E91" s="97"/>
      <c r="F91" s="97"/>
      <c r="G91" s="97"/>
      <c r="H91" s="97"/>
      <c r="I91" s="97"/>
      <c r="J91" s="97"/>
      <c r="K91" s="97"/>
      <c r="L91" s="97"/>
      <c r="M91" s="97"/>
      <c r="N91" s="185">
        <f>N125</f>
        <v>0</v>
      </c>
      <c r="O91" s="191"/>
      <c r="P91" s="191"/>
      <c r="Q91" s="191"/>
      <c r="R91" s="133"/>
    </row>
    <row r="92" spans="2:47" s="8" customFormat="1" ht="19.95" customHeight="1">
      <c r="B92" s="132"/>
      <c r="C92" s="97"/>
      <c r="D92" s="108" t="s">
        <v>384</v>
      </c>
      <c r="E92" s="97"/>
      <c r="F92" s="97"/>
      <c r="G92" s="97"/>
      <c r="H92" s="97"/>
      <c r="I92" s="97"/>
      <c r="J92" s="97"/>
      <c r="K92" s="97"/>
      <c r="L92" s="97"/>
      <c r="M92" s="97"/>
      <c r="N92" s="185">
        <f>N134</f>
        <v>0</v>
      </c>
      <c r="O92" s="191"/>
      <c r="P92" s="191"/>
      <c r="Q92" s="191"/>
      <c r="R92" s="133"/>
    </row>
    <row r="93" spans="2:47" s="8" customFormat="1" ht="19.95" customHeight="1">
      <c r="B93" s="132"/>
      <c r="C93" s="97"/>
      <c r="D93" s="108" t="s">
        <v>1090</v>
      </c>
      <c r="E93" s="97"/>
      <c r="F93" s="97"/>
      <c r="G93" s="97"/>
      <c r="H93" s="97"/>
      <c r="I93" s="97"/>
      <c r="J93" s="97"/>
      <c r="K93" s="97"/>
      <c r="L93" s="97"/>
      <c r="M93" s="97"/>
      <c r="N93" s="185">
        <f>N137</f>
        <v>0</v>
      </c>
      <c r="O93" s="191"/>
      <c r="P93" s="191"/>
      <c r="Q93" s="191"/>
      <c r="R93" s="133"/>
    </row>
    <row r="94" spans="2:47" s="7" customFormat="1" ht="24.9" customHeight="1">
      <c r="B94" s="128"/>
      <c r="C94" s="129"/>
      <c r="D94" s="130" t="s">
        <v>145</v>
      </c>
      <c r="E94" s="129"/>
      <c r="F94" s="129"/>
      <c r="G94" s="129"/>
      <c r="H94" s="129"/>
      <c r="I94" s="129"/>
      <c r="J94" s="129"/>
      <c r="K94" s="129"/>
      <c r="L94" s="129"/>
      <c r="M94" s="129"/>
      <c r="N94" s="236">
        <f>N142</f>
        <v>0</v>
      </c>
      <c r="O94" s="257"/>
      <c r="P94" s="257"/>
      <c r="Q94" s="257"/>
      <c r="R94" s="131"/>
    </row>
    <row r="95" spans="2:47" s="8" customFormat="1" ht="19.95" customHeight="1">
      <c r="B95" s="132"/>
      <c r="C95" s="97"/>
      <c r="D95" s="108" t="s">
        <v>960</v>
      </c>
      <c r="E95" s="97"/>
      <c r="F95" s="97"/>
      <c r="G95" s="97"/>
      <c r="H95" s="97"/>
      <c r="I95" s="97"/>
      <c r="J95" s="97"/>
      <c r="K95" s="97"/>
      <c r="L95" s="97"/>
      <c r="M95" s="97"/>
      <c r="N95" s="185">
        <f>N143</f>
        <v>0</v>
      </c>
      <c r="O95" s="191"/>
      <c r="P95" s="191"/>
      <c r="Q95" s="191"/>
      <c r="R95" s="133"/>
    </row>
    <row r="96" spans="2:47" s="1" customFormat="1" ht="21.75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6"/>
    </row>
    <row r="97" spans="2:65" s="1" customFormat="1" ht="29.25" customHeight="1">
      <c r="B97" s="34"/>
      <c r="C97" s="127" t="s">
        <v>151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253">
        <f>ROUND(N98+N99+N100+N101+N102+N103,2)</f>
        <v>0</v>
      </c>
      <c r="O97" s="254"/>
      <c r="P97" s="254"/>
      <c r="Q97" s="254"/>
      <c r="R97" s="36"/>
      <c r="T97" s="134"/>
      <c r="U97" s="135" t="s">
        <v>39</v>
      </c>
    </row>
    <row r="98" spans="2:65" s="1" customFormat="1" ht="18" customHeight="1">
      <c r="B98" s="136"/>
      <c r="C98" s="137"/>
      <c r="D98" s="182" t="s">
        <v>152</v>
      </c>
      <c r="E98" s="251"/>
      <c r="F98" s="251"/>
      <c r="G98" s="251"/>
      <c r="H98" s="251"/>
      <c r="I98" s="137"/>
      <c r="J98" s="137"/>
      <c r="K98" s="137"/>
      <c r="L98" s="137"/>
      <c r="M98" s="137"/>
      <c r="N98" s="184">
        <f>ROUND(N89*T98,2)</f>
        <v>0</v>
      </c>
      <c r="O98" s="252"/>
      <c r="P98" s="252"/>
      <c r="Q98" s="252"/>
      <c r="R98" s="139"/>
      <c r="S98" s="137"/>
      <c r="T98" s="140"/>
      <c r="U98" s="141" t="s">
        <v>42</v>
      </c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3" t="s">
        <v>153</v>
      </c>
      <c r="AZ98" s="142"/>
      <c r="BA98" s="142"/>
      <c r="BB98" s="142"/>
      <c r="BC98" s="142"/>
      <c r="BD98" s="142"/>
      <c r="BE98" s="144">
        <f t="shared" ref="BE98:BE103" si="0">IF(U98="základná",N98,0)</f>
        <v>0</v>
      </c>
      <c r="BF98" s="144">
        <f t="shared" ref="BF98:BF103" si="1">IF(U98="znížená",N98,0)</f>
        <v>0</v>
      </c>
      <c r="BG98" s="144">
        <f t="shared" ref="BG98:BG103" si="2">IF(U98="zákl. prenesená",N98,0)</f>
        <v>0</v>
      </c>
      <c r="BH98" s="144">
        <f t="shared" ref="BH98:BH103" si="3">IF(U98="zníž. prenesená",N98,0)</f>
        <v>0</v>
      </c>
      <c r="BI98" s="144">
        <f t="shared" ref="BI98:BI103" si="4">IF(U98="nulová",N98,0)</f>
        <v>0</v>
      </c>
      <c r="BJ98" s="143" t="s">
        <v>87</v>
      </c>
      <c r="BK98" s="142"/>
      <c r="BL98" s="142"/>
      <c r="BM98" s="142"/>
    </row>
    <row r="99" spans="2:65" s="1" customFormat="1" ht="18" customHeight="1">
      <c r="B99" s="136"/>
      <c r="C99" s="137"/>
      <c r="D99" s="182" t="s">
        <v>154</v>
      </c>
      <c r="E99" s="251"/>
      <c r="F99" s="251"/>
      <c r="G99" s="251"/>
      <c r="H99" s="251"/>
      <c r="I99" s="137"/>
      <c r="J99" s="137"/>
      <c r="K99" s="137"/>
      <c r="L99" s="137"/>
      <c r="M99" s="137"/>
      <c r="N99" s="184">
        <f>ROUND(N89*T99,2)</f>
        <v>0</v>
      </c>
      <c r="O99" s="252"/>
      <c r="P99" s="252"/>
      <c r="Q99" s="252"/>
      <c r="R99" s="139"/>
      <c r="S99" s="137"/>
      <c r="T99" s="140"/>
      <c r="U99" s="141" t="s">
        <v>42</v>
      </c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3" t="s">
        <v>153</v>
      </c>
      <c r="AZ99" s="142"/>
      <c r="BA99" s="142"/>
      <c r="BB99" s="142"/>
      <c r="BC99" s="142"/>
      <c r="BD99" s="142"/>
      <c r="BE99" s="144">
        <f t="shared" si="0"/>
        <v>0</v>
      </c>
      <c r="BF99" s="144">
        <f t="shared" si="1"/>
        <v>0</v>
      </c>
      <c r="BG99" s="144">
        <f t="shared" si="2"/>
        <v>0</v>
      </c>
      <c r="BH99" s="144">
        <f t="shared" si="3"/>
        <v>0</v>
      </c>
      <c r="BI99" s="144">
        <f t="shared" si="4"/>
        <v>0</v>
      </c>
      <c r="BJ99" s="143" t="s">
        <v>87</v>
      </c>
      <c r="BK99" s="142"/>
      <c r="BL99" s="142"/>
      <c r="BM99" s="142"/>
    </row>
    <row r="100" spans="2:65" s="1" customFormat="1" ht="18" customHeight="1">
      <c r="B100" s="136"/>
      <c r="C100" s="137"/>
      <c r="D100" s="182" t="s">
        <v>155</v>
      </c>
      <c r="E100" s="251"/>
      <c r="F100" s="251"/>
      <c r="G100" s="251"/>
      <c r="H100" s="251"/>
      <c r="I100" s="137"/>
      <c r="J100" s="137"/>
      <c r="K100" s="137"/>
      <c r="L100" s="137"/>
      <c r="M100" s="137"/>
      <c r="N100" s="184">
        <f>ROUND(N89*T100,2)</f>
        <v>0</v>
      </c>
      <c r="O100" s="252"/>
      <c r="P100" s="252"/>
      <c r="Q100" s="252"/>
      <c r="R100" s="139"/>
      <c r="S100" s="137"/>
      <c r="T100" s="140"/>
      <c r="U100" s="141" t="s">
        <v>42</v>
      </c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3" t="s">
        <v>153</v>
      </c>
      <c r="AZ100" s="142"/>
      <c r="BA100" s="142"/>
      <c r="BB100" s="142"/>
      <c r="BC100" s="142"/>
      <c r="BD100" s="142"/>
      <c r="BE100" s="144">
        <f t="shared" si="0"/>
        <v>0</v>
      </c>
      <c r="BF100" s="144">
        <f t="shared" si="1"/>
        <v>0</v>
      </c>
      <c r="BG100" s="144">
        <f t="shared" si="2"/>
        <v>0</v>
      </c>
      <c r="BH100" s="144">
        <f t="shared" si="3"/>
        <v>0</v>
      </c>
      <c r="BI100" s="144">
        <f t="shared" si="4"/>
        <v>0</v>
      </c>
      <c r="BJ100" s="143" t="s">
        <v>87</v>
      </c>
      <c r="BK100" s="142"/>
      <c r="BL100" s="142"/>
      <c r="BM100" s="142"/>
    </row>
    <row r="101" spans="2:65" s="1" customFormat="1" ht="18" customHeight="1">
      <c r="B101" s="136"/>
      <c r="C101" s="137"/>
      <c r="D101" s="182" t="s">
        <v>156</v>
      </c>
      <c r="E101" s="251"/>
      <c r="F101" s="251"/>
      <c r="G101" s="251"/>
      <c r="H101" s="251"/>
      <c r="I101" s="137"/>
      <c r="J101" s="137"/>
      <c r="K101" s="137"/>
      <c r="L101" s="137"/>
      <c r="M101" s="137"/>
      <c r="N101" s="184">
        <f>ROUND(N89*T101,2)</f>
        <v>0</v>
      </c>
      <c r="O101" s="252"/>
      <c r="P101" s="252"/>
      <c r="Q101" s="252"/>
      <c r="R101" s="139"/>
      <c r="S101" s="137"/>
      <c r="T101" s="140"/>
      <c r="U101" s="141" t="s">
        <v>42</v>
      </c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3" t="s">
        <v>153</v>
      </c>
      <c r="AZ101" s="142"/>
      <c r="BA101" s="142"/>
      <c r="BB101" s="142"/>
      <c r="BC101" s="142"/>
      <c r="BD101" s="142"/>
      <c r="BE101" s="144">
        <f t="shared" si="0"/>
        <v>0</v>
      </c>
      <c r="BF101" s="144">
        <f t="shared" si="1"/>
        <v>0</v>
      </c>
      <c r="BG101" s="144">
        <f t="shared" si="2"/>
        <v>0</v>
      </c>
      <c r="BH101" s="144">
        <f t="shared" si="3"/>
        <v>0</v>
      </c>
      <c r="BI101" s="144">
        <f t="shared" si="4"/>
        <v>0</v>
      </c>
      <c r="BJ101" s="143" t="s">
        <v>87</v>
      </c>
      <c r="BK101" s="142"/>
      <c r="BL101" s="142"/>
      <c r="BM101" s="142"/>
    </row>
    <row r="102" spans="2:65" s="1" customFormat="1" ht="18" customHeight="1">
      <c r="B102" s="136"/>
      <c r="C102" s="137"/>
      <c r="D102" s="182" t="s">
        <v>157</v>
      </c>
      <c r="E102" s="251"/>
      <c r="F102" s="251"/>
      <c r="G102" s="251"/>
      <c r="H102" s="251"/>
      <c r="I102" s="137"/>
      <c r="J102" s="137"/>
      <c r="K102" s="137"/>
      <c r="L102" s="137"/>
      <c r="M102" s="137"/>
      <c r="N102" s="184">
        <f>ROUND(N89*T102,2)</f>
        <v>0</v>
      </c>
      <c r="O102" s="252"/>
      <c r="P102" s="252"/>
      <c r="Q102" s="252"/>
      <c r="R102" s="139"/>
      <c r="S102" s="137"/>
      <c r="T102" s="140"/>
      <c r="U102" s="141" t="s">
        <v>42</v>
      </c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3" t="s">
        <v>153</v>
      </c>
      <c r="AZ102" s="142"/>
      <c r="BA102" s="142"/>
      <c r="BB102" s="142"/>
      <c r="BC102" s="142"/>
      <c r="BD102" s="142"/>
      <c r="BE102" s="144">
        <f t="shared" si="0"/>
        <v>0</v>
      </c>
      <c r="BF102" s="144">
        <f t="shared" si="1"/>
        <v>0</v>
      </c>
      <c r="BG102" s="144">
        <f t="shared" si="2"/>
        <v>0</v>
      </c>
      <c r="BH102" s="144">
        <f t="shared" si="3"/>
        <v>0</v>
      </c>
      <c r="BI102" s="144">
        <f t="shared" si="4"/>
        <v>0</v>
      </c>
      <c r="BJ102" s="143" t="s">
        <v>87</v>
      </c>
      <c r="BK102" s="142"/>
      <c r="BL102" s="142"/>
      <c r="BM102" s="142"/>
    </row>
    <row r="103" spans="2:65" s="1" customFormat="1" ht="18" customHeight="1">
      <c r="B103" s="136"/>
      <c r="C103" s="137"/>
      <c r="D103" s="138" t="s">
        <v>158</v>
      </c>
      <c r="E103" s="137"/>
      <c r="F103" s="137"/>
      <c r="G103" s="137"/>
      <c r="H103" s="137"/>
      <c r="I103" s="137"/>
      <c r="J103" s="137"/>
      <c r="K103" s="137"/>
      <c r="L103" s="137"/>
      <c r="M103" s="137"/>
      <c r="N103" s="184">
        <f>ROUND(N89*T103,2)</f>
        <v>0</v>
      </c>
      <c r="O103" s="252"/>
      <c r="P103" s="252"/>
      <c r="Q103" s="252"/>
      <c r="R103" s="139"/>
      <c r="S103" s="137"/>
      <c r="T103" s="145"/>
      <c r="U103" s="146" t="s">
        <v>42</v>
      </c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3" t="s">
        <v>159</v>
      </c>
      <c r="AZ103" s="142"/>
      <c r="BA103" s="142"/>
      <c r="BB103" s="142"/>
      <c r="BC103" s="142"/>
      <c r="BD103" s="142"/>
      <c r="BE103" s="144">
        <f t="shared" si="0"/>
        <v>0</v>
      </c>
      <c r="BF103" s="144">
        <f t="shared" si="1"/>
        <v>0</v>
      </c>
      <c r="BG103" s="144">
        <f t="shared" si="2"/>
        <v>0</v>
      </c>
      <c r="BH103" s="144">
        <f t="shared" si="3"/>
        <v>0</v>
      </c>
      <c r="BI103" s="144">
        <f t="shared" si="4"/>
        <v>0</v>
      </c>
      <c r="BJ103" s="143" t="s">
        <v>87</v>
      </c>
      <c r="BK103" s="142"/>
      <c r="BL103" s="142"/>
      <c r="BM103" s="142"/>
    </row>
    <row r="104" spans="2:65" s="1" customFormat="1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</row>
    <row r="105" spans="2:65" s="1" customFormat="1" ht="29.25" customHeight="1">
      <c r="B105" s="34"/>
      <c r="C105" s="118" t="s">
        <v>124</v>
      </c>
      <c r="D105" s="119"/>
      <c r="E105" s="119"/>
      <c r="F105" s="119"/>
      <c r="G105" s="119"/>
      <c r="H105" s="119"/>
      <c r="I105" s="119"/>
      <c r="J105" s="119"/>
      <c r="K105" s="119"/>
      <c r="L105" s="179">
        <f>ROUND(SUM(N89+N97),2)</f>
        <v>0</v>
      </c>
      <c r="M105" s="179"/>
      <c r="N105" s="179"/>
      <c r="O105" s="179"/>
      <c r="P105" s="179"/>
      <c r="Q105" s="179"/>
      <c r="R105" s="36"/>
    </row>
    <row r="106" spans="2:65" s="1" customFormat="1" ht="6.9" customHeight="1"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60"/>
    </row>
    <row r="110" spans="2:65" s="1" customFormat="1" ht="6.9" customHeight="1"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3"/>
    </row>
    <row r="111" spans="2:65" s="1" customFormat="1" ht="36.9" customHeight="1">
      <c r="B111" s="34"/>
      <c r="C111" s="205" t="s">
        <v>160</v>
      </c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36"/>
    </row>
    <row r="112" spans="2:65" s="1" customFormat="1" ht="6.9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65" s="1" customFormat="1" ht="30" customHeight="1">
      <c r="B113" s="34"/>
      <c r="C113" s="30" t="s">
        <v>18</v>
      </c>
      <c r="D113" s="35"/>
      <c r="E113" s="35"/>
      <c r="F113" s="245" t="str">
        <f>F6</f>
        <v>Rozšírenie materskej školy - Jakubovany</v>
      </c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35"/>
      <c r="R113" s="36"/>
    </row>
    <row r="114" spans="2:65" ht="30" customHeight="1">
      <c r="B114" s="22"/>
      <c r="C114" s="30" t="s">
        <v>131</v>
      </c>
      <c r="D114" s="26"/>
      <c r="E114" s="26"/>
      <c r="F114" s="245" t="s">
        <v>411</v>
      </c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6"/>
      <c r="R114" s="23"/>
    </row>
    <row r="115" spans="2:65" s="1" customFormat="1" ht="36.9" customHeight="1">
      <c r="B115" s="34"/>
      <c r="C115" s="68" t="s">
        <v>133</v>
      </c>
      <c r="D115" s="35"/>
      <c r="E115" s="35"/>
      <c r="F115" s="207" t="str">
        <f>F8</f>
        <v>04 - Dažďová kanalizácia</v>
      </c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35"/>
      <c r="R115" s="36"/>
    </row>
    <row r="116" spans="2:65" s="1" customFormat="1" ht="6.9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65" s="1" customFormat="1" ht="18" customHeight="1">
      <c r="B117" s="34"/>
      <c r="C117" s="30" t="s">
        <v>22</v>
      </c>
      <c r="D117" s="35"/>
      <c r="E117" s="35"/>
      <c r="F117" s="28" t="str">
        <f>F10</f>
        <v>Jakubovany</v>
      </c>
      <c r="G117" s="35"/>
      <c r="H117" s="35"/>
      <c r="I117" s="35"/>
      <c r="J117" s="35"/>
      <c r="K117" s="30" t="s">
        <v>24</v>
      </c>
      <c r="L117" s="35"/>
      <c r="M117" s="214">
        <f>IF(O10="","",O10)</f>
        <v>42926</v>
      </c>
      <c r="N117" s="214"/>
      <c r="O117" s="214"/>
      <c r="P117" s="214"/>
      <c r="Q117" s="35"/>
      <c r="R117" s="36"/>
    </row>
    <row r="118" spans="2:65" s="1" customFormat="1" ht="6.9" customHeight="1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65" s="1" customFormat="1" ht="13.2">
      <c r="B119" s="34"/>
      <c r="C119" s="30" t="s">
        <v>25</v>
      </c>
      <c r="D119" s="35"/>
      <c r="E119" s="35"/>
      <c r="F119" s="28" t="str">
        <f>E13</f>
        <v>obec Jakubovany</v>
      </c>
      <c r="G119" s="35"/>
      <c r="H119" s="35"/>
      <c r="I119" s="35"/>
      <c r="J119" s="35"/>
      <c r="K119" s="30" t="s">
        <v>30</v>
      </c>
      <c r="L119" s="35"/>
      <c r="M119" s="219" t="str">
        <f>E19</f>
        <v>aut.Ing.Peter Jurica</v>
      </c>
      <c r="N119" s="219"/>
      <c r="O119" s="219"/>
      <c r="P119" s="219"/>
      <c r="Q119" s="219"/>
      <c r="R119" s="36"/>
    </row>
    <row r="120" spans="2:65" s="1" customFormat="1" ht="14.4" customHeight="1">
      <c r="B120" s="34"/>
      <c r="C120" s="30" t="s">
        <v>29</v>
      </c>
      <c r="D120" s="35"/>
      <c r="E120" s="35"/>
      <c r="F120" s="28" t="str">
        <f>IF(E16="","",E16)</f>
        <v>.</v>
      </c>
      <c r="G120" s="35"/>
      <c r="H120" s="35"/>
      <c r="I120" s="35"/>
      <c r="J120" s="35"/>
      <c r="K120" s="30" t="s">
        <v>33</v>
      </c>
      <c r="L120" s="35"/>
      <c r="M120" s="219" t="str">
        <f>E22</f>
        <v xml:space="preserve"> </v>
      </c>
      <c r="N120" s="219"/>
      <c r="O120" s="219"/>
      <c r="P120" s="219"/>
      <c r="Q120" s="219"/>
      <c r="R120" s="36"/>
    </row>
    <row r="121" spans="2:65" s="1" customFormat="1" ht="10.35" customHeight="1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65" s="9" customFormat="1" ht="29.25" customHeight="1">
      <c r="B122" s="147"/>
      <c r="C122" s="148" t="s">
        <v>161</v>
      </c>
      <c r="D122" s="149" t="s">
        <v>162</v>
      </c>
      <c r="E122" s="149" t="s">
        <v>57</v>
      </c>
      <c r="F122" s="248" t="s">
        <v>163</v>
      </c>
      <c r="G122" s="248"/>
      <c r="H122" s="248"/>
      <c r="I122" s="248"/>
      <c r="J122" s="149" t="s">
        <v>164</v>
      </c>
      <c r="K122" s="149" t="s">
        <v>165</v>
      </c>
      <c r="L122" s="249" t="s">
        <v>166</v>
      </c>
      <c r="M122" s="249"/>
      <c r="N122" s="248" t="s">
        <v>138</v>
      </c>
      <c r="O122" s="248"/>
      <c r="P122" s="248"/>
      <c r="Q122" s="250"/>
      <c r="R122" s="150"/>
      <c r="T122" s="74" t="s">
        <v>167</v>
      </c>
      <c r="U122" s="75" t="s">
        <v>39</v>
      </c>
      <c r="V122" s="75" t="s">
        <v>168</v>
      </c>
      <c r="W122" s="75" t="s">
        <v>169</v>
      </c>
      <c r="X122" s="75" t="s">
        <v>170</v>
      </c>
      <c r="Y122" s="75" t="s">
        <v>171</v>
      </c>
      <c r="Z122" s="75" t="s">
        <v>172</v>
      </c>
      <c r="AA122" s="76" t="s">
        <v>173</v>
      </c>
    </row>
    <row r="123" spans="2:65" s="1" customFormat="1" ht="29.25" customHeight="1">
      <c r="B123" s="34"/>
      <c r="C123" s="78" t="s">
        <v>135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233">
        <f>BK123</f>
        <v>0</v>
      </c>
      <c r="O123" s="234"/>
      <c r="P123" s="234"/>
      <c r="Q123" s="234"/>
      <c r="R123" s="36"/>
      <c r="T123" s="77"/>
      <c r="U123" s="50"/>
      <c r="V123" s="50"/>
      <c r="W123" s="151">
        <f>W124+W142+W148</f>
        <v>0</v>
      </c>
      <c r="X123" s="50"/>
      <c r="Y123" s="151">
        <f>Y124+Y142+Y148</f>
        <v>0</v>
      </c>
      <c r="Z123" s="50"/>
      <c r="AA123" s="152">
        <f>AA124+AA142+AA148</f>
        <v>0</v>
      </c>
      <c r="AT123" s="18" t="s">
        <v>74</v>
      </c>
      <c r="AU123" s="18" t="s">
        <v>140</v>
      </c>
      <c r="BK123" s="153">
        <f>BK124+BK142+BK148</f>
        <v>0</v>
      </c>
    </row>
    <row r="124" spans="2:65" s="10" customFormat="1" ht="37.35" customHeight="1">
      <c r="B124" s="154"/>
      <c r="C124" s="155"/>
      <c r="D124" s="156" t="s">
        <v>1089</v>
      </c>
      <c r="E124" s="156"/>
      <c r="F124" s="156"/>
      <c r="G124" s="156"/>
      <c r="H124" s="156"/>
      <c r="I124" s="156"/>
      <c r="J124" s="156"/>
      <c r="K124" s="156"/>
      <c r="L124" s="156"/>
      <c r="M124" s="156"/>
      <c r="N124" s="235">
        <f>BK124</f>
        <v>0</v>
      </c>
      <c r="O124" s="236"/>
      <c r="P124" s="236"/>
      <c r="Q124" s="236"/>
      <c r="R124" s="157"/>
      <c r="T124" s="158"/>
      <c r="U124" s="155"/>
      <c r="V124" s="155"/>
      <c r="W124" s="159">
        <f>W125+W134+W137</f>
        <v>0</v>
      </c>
      <c r="X124" s="155"/>
      <c r="Y124" s="159">
        <f>Y125+Y134+Y137</f>
        <v>0</v>
      </c>
      <c r="Z124" s="155"/>
      <c r="AA124" s="160">
        <f>AA125+AA134+AA137</f>
        <v>0</v>
      </c>
      <c r="AR124" s="161" t="s">
        <v>82</v>
      </c>
      <c r="AT124" s="162" t="s">
        <v>74</v>
      </c>
      <c r="AU124" s="162" t="s">
        <v>75</v>
      </c>
      <c r="AY124" s="161" t="s">
        <v>174</v>
      </c>
      <c r="BK124" s="163">
        <f>BK125+BK134+BK137</f>
        <v>0</v>
      </c>
    </row>
    <row r="125" spans="2:65" s="10" customFormat="1" ht="19.95" customHeight="1">
      <c r="B125" s="154"/>
      <c r="C125" s="155"/>
      <c r="D125" s="164" t="s">
        <v>383</v>
      </c>
      <c r="E125" s="164"/>
      <c r="F125" s="164"/>
      <c r="G125" s="164"/>
      <c r="H125" s="164"/>
      <c r="I125" s="164"/>
      <c r="J125" s="164"/>
      <c r="K125" s="164"/>
      <c r="L125" s="164"/>
      <c r="M125" s="164"/>
      <c r="N125" s="237">
        <f>BK125</f>
        <v>0</v>
      </c>
      <c r="O125" s="238"/>
      <c r="P125" s="238"/>
      <c r="Q125" s="238"/>
      <c r="R125" s="157"/>
      <c r="T125" s="158"/>
      <c r="U125" s="155"/>
      <c r="V125" s="155"/>
      <c r="W125" s="159">
        <f>SUM(W126:W133)</f>
        <v>0</v>
      </c>
      <c r="X125" s="155"/>
      <c r="Y125" s="159">
        <f>SUM(Y126:Y133)</f>
        <v>0</v>
      </c>
      <c r="Z125" s="155"/>
      <c r="AA125" s="160">
        <f>SUM(AA126:AA133)</f>
        <v>0</v>
      </c>
      <c r="AR125" s="161" t="s">
        <v>82</v>
      </c>
      <c r="AT125" s="162" t="s">
        <v>74</v>
      </c>
      <c r="AU125" s="162" t="s">
        <v>82</v>
      </c>
      <c r="AY125" s="161" t="s">
        <v>174</v>
      </c>
      <c r="BK125" s="163">
        <f>SUM(BK126:BK133)</f>
        <v>0</v>
      </c>
    </row>
    <row r="126" spans="2:65" s="1" customFormat="1" ht="22.5" customHeight="1">
      <c r="B126" s="136"/>
      <c r="C126" s="165" t="s">
        <v>82</v>
      </c>
      <c r="D126" s="165" t="s">
        <v>175</v>
      </c>
      <c r="E126" s="166" t="s">
        <v>1091</v>
      </c>
      <c r="F126" s="239" t="s">
        <v>1092</v>
      </c>
      <c r="G126" s="239"/>
      <c r="H126" s="239"/>
      <c r="I126" s="239"/>
      <c r="J126" s="167" t="s">
        <v>388</v>
      </c>
      <c r="K126" s="168">
        <v>8.1</v>
      </c>
      <c r="L126" s="240">
        <v>0</v>
      </c>
      <c r="M126" s="240"/>
      <c r="N126" s="241">
        <f t="shared" ref="N126:N133" si="5">ROUND(L126*K126,2)</f>
        <v>0</v>
      </c>
      <c r="O126" s="241"/>
      <c r="P126" s="241"/>
      <c r="Q126" s="241"/>
      <c r="R126" s="139"/>
      <c r="T126" s="169" t="s">
        <v>5</v>
      </c>
      <c r="U126" s="43" t="s">
        <v>42</v>
      </c>
      <c r="V126" s="35"/>
      <c r="W126" s="170">
        <f t="shared" ref="W126:W133" si="6">V126*K126</f>
        <v>0</v>
      </c>
      <c r="X126" s="170">
        <v>0</v>
      </c>
      <c r="Y126" s="170">
        <f t="shared" ref="Y126:Y133" si="7">X126*K126</f>
        <v>0</v>
      </c>
      <c r="Z126" s="170">
        <v>0</v>
      </c>
      <c r="AA126" s="171">
        <f t="shared" ref="AA126:AA133" si="8">Z126*K126</f>
        <v>0</v>
      </c>
      <c r="AR126" s="18" t="s">
        <v>179</v>
      </c>
      <c r="AT126" s="18" t="s">
        <v>175</v>
      </c>
      <c r="AU126" s="18" t="s">
        <v>87</v>
      </c>
      <c r="AY126" s="18" t="s">
        <v>174</v>
      </c>
      <c r="BE126" s="112">
        <f t="shared" ref="BE126:BE133" si="9">IF(U126="základná",N126,0)</f>
        <v>0</v>
      </c>
      <c r="BF126" s="112">
        <f t="shared" ref="BF126:BF133" si="10">IF(U126="znížená",N126,0)</f>
        <v>0</v>
      </c>
      <c r="BG126" s="112">
        <f t="shared" ref="BG126:BG133" si="11">IF(U126="zákl. prenesená",N126,0)</f>
        <v>0</v>
      </c>
      <c r="BH126" s="112">
        <f t="shared" ref="BH126:BH133" si="12">IF(U126="zníž. prenesená",N126,0)</f>
        <v>0</v>
      </c>
      <c r="BI126" s="112">
        <f t="shared" ref="BI126:BI133" si="13">IF(U126="nulová",N126,0)</f>
        <v>0</v>
      </c>
      <c r="BJ126" s="18" t="s">
        <v>87</v>
      </c>
      <c r="BK126" s="112">
        <f t="shared" ref="BK126:BK133" si="14">ROUND(L126*K126,2)</f>
        <v>0</v>
      </c>
      <c r="BL126" s="18" t="s">
        <v>179</v>
      </c>
      <c r="BM126" s="18" t="s">
        <v>87</v>
      </c>
    </row>
    <row r="127" spans="2:65" s="1" customFormat="1" ht="22.5" customHeight="1">
      <c r="B127" s="136"/>
      <c r="C127" s="165" t="s">
        <v>87</v>
      </c>
      <c r="D127" s="165" t="s">
        <v>175</v>
      </c>
      <c r="E127" s="166" t="s">
        <v>1093</v>
      </c>
      <c r="F127" s="239" t="s">
        <v>1094</v>
      </c>
      <c r="G127" s="239"/>
      <c r="H127" s="239"/>
      <c r="I127" s="239"/>
      <c r="J127" s="167" t="s">
        <v>388</v>
      </c>
      <c r="K127" s="168">
        <v>8.1</v>
      </c>
      <c r="L127" s="240">
        <v>0</v>
      </c>
      <c r="M127" s="240"/>
      <c r="N127" s="241">
        <f t="shared" si="5"/>
        <v>0</v>
      </c>
      <c r="O127" s="241"/>
      <c r="P127" s="241"/>
      <c r="Q127" s="241"/>
      <c r="R127" s="139"/>
      <c r="T127" s="169" t="s">
        <v>5</v>
      </c>
      <c r="U127" s="43" t="s">
        <v>42</v>
      </c>
      <c r="V127" s="35"/>
      <c r="W127" s="170">
        <f t="shared" si="6"/>
        <v>0</v>
      </c>
      <c r="X127" s="170">
        <v>0</v>
      </c>
      <c r="Y127" s="170">
        <f t="shared" si="7"/>
        <v>0</v>
      </c>
      <c r="Z127" s="170">
        <v>0</v>
      </c>
      <c r="AA127" s="171">
        <f t="shared" si="8"/>
        <v>0</v>
      </c>
      <c r="AR127" s="18" t="s">
        <v>179</v>
      </c>
      <c r="AT127" s="18" t="s">
        <v>175</v>
      </c>
      <c r="AU127" s="18" t="s">
        <v>87</v>
      </c>
      <c r="AY127" s="18" t="s">
        <v>174</v>
      </c>
      <c r="BE127" s="112">
        <f t="shared" si="9"/>
        <v>0</v>
      </c>
      <c r="BF127" s="112">
        <f t="shared" si="10"/>
        <v>0</v>
      </c>
      <c r="BG127" s="112">
        <f t="shared" si="11"/>
        <v>0</v>
      </c>
      <c r="BH127" s="112">
        <f t="shared" si="12"/>
        <v>0</v>
      </c>
      <c r="BI127" s="112">
        <f t="shared" si="13"/>
        <v>0</v>
      </c>
      <c r="BJ127" s="18" t="s">
        <v>87</v>
      </c>
      <c r="BK127" s="112">
        <f t="shared" si="14"/>
        <v>0</v>
      </c>
      <c r="BL127" s="18" t="s">
        <v>179</v>
      </c>
      <c r="BM127" s="18" t="s">
        <v>179</v>
      </c>
    </row>
    <row r="128" spans="2:65" s="1" customFormat="1" ht="22.5" customHeight="1">
      <c r="B128" s="136"/>
      <c r="C128" s="165" t="s">
        <v>184</v>
      </c>
      <c r="D128" s="165" t="s">
        <v>175</v>
      </c>
      <c r="E128" s="166" t="s">
        <v>1095</v>
      </c>
      <c r="F128" s="239" t="s">
        <v>1096</v>
      </c>
      <c r="G128" s="239"/>
      <c r="H128" s="239"/>
      <c r="I128" s="239"/>
      <c r="J128" s="167" t="s">
        <v>388</v>
      </c>
      <c r="K128" s="168">
        <v>72.36</v>
      </c>
      <c r="L128" s="240">
        <v>0</v>
      </c>
      <c r="M128" s="240"/>
      <c r="N128" s="241">
        <f t="shared" si="5"/>
        <v>0</v>
      </c>
      <c r="O128" s="241"/>
      <c r="P128" s="241"/>
      <c r="Q128" s="241"/>
      <c r="R128" s="139"/>
      <c r="T128" s="169" t="s">
        <v>5</v>
      </c>
      <c r="U128" s="43" t="s">
        <v>42</v>
      </c>
      <c r="V128" s="35"/>
      <c r="W128" s="170">
        <f t="shared" si="6"/>
        <v>0</v>
      </c>
      <c r="X128" s="170">
        <v>0</v>
      </c>
      <c r="Y128" s="170">
        <f t="shared" si="7"/>
        <v>0</v>
      </c>
      <c r="Z128" s="170">
        <v>0</v>
      </c>
      <c r="AA128" s="171">
        <f t="shared" si="8"/>
        <v>0</v>
      </c>
      <c r="AR128" s="18" t="s">
        <v>179</v>
      </c>
      <c r="AT128" s="18" t="s">
        <v>175</v>
      </c>
      <c r="AU128" s="18" t="s">
        <v>87</v>
      </c>
      <c r="AY128" s="18" t="s">
        <v>174</v>
      </c>
      <c r="BE128" s="112">
        <f t="shared" si="9"/>
        <v>0</v>
      </c>
      <c r="BF128" s="112">
        <f t="shared" si="10"/>
        <v>0</v>
      </c>
      <c r="BG128" s="112">
        <f t="shared" si="11"/>
        <v>0</v>
      </c>
      <c r="BH128" s="112">
        <f t="shared" si="12"/>
        <v>0</v>
      </c>
      <c r="BI128" s="112">
        <f t="shared" si="13"/>
        <v>0</v>
      </c>
      <c r="BJ128" s="18" t="s">
        <v>87</v>
      </c>
      <c r="BK128" s="112">
        <f t="shared" si="14"/>
        <v>0</v>
      </c>
      <c r="BL128" s="18" t="s">
        <v>179</v>
      </c>
      <c r="BM128" s="18" t="s">
        <v>195</v>
      </c>
    </row>
    <row r="129" spans="2:65" s="1" customFormat="1" ht="44.25" customHeight="1">
      <c r="B129" s="136"/>
      <c r="C129" s="165" t="s">
        <v>179</v>
      </c>
      <c r="D129" s="165" t="s">
        <v>175</v>
      </c>
      <c r="E129" s="166" t="s">
        <v>1097</v>
      </c>
      <c r="F129" s="239" t="s">
        <v>1098</v>
      </c>
      <c r="G129" s="239"/>
      <c r="H129" s="239"/>
      <c r="I129" s="239"/>
      <c r="J129" s="167" t="s">
        <v>388</v>
      </c>
      <c r="K129" s="168">
        <v>72.36</v>
      </c>
      <c r="L129" s="240">
        <v>0</v>
      </c>
      <c r="M129" s="240"/>
      <c r="N129" s="241">
        <f t="shared" si="5"/>
        <v>0</v>
      </c>
      <c r="O129" s="241"/>
      <c r="P129" s="241"/>
      <c r="Q129" s="241"/>
      <c r="R129" s="139"/>
      <c r="T129" s="169" t="s">
        <v>5</v>
      </c>
      <c r="U129" s="43" t="s">
        <v>42</v>
      </c>
      <c r="V129" s="35"/>
      <c r="W129" s="170">
        <f t="shared" si="6"/>
        <v>0</v>
      </c>
      <c r="X129" s="170">
        <v>0</v>
      </c>
      <c r="Y129" s="170">
        <f t="shared" si="7"/>
        <v>0</v>
      </c>
      <c r="Z129" s="170">
        <v>0</v>
      </c>
      <c r="AA129" s="171">
        <f t="shared" si="8"/>
        <v>0</v>
      </c>
      <c r="AR129" s="18" t="s">
        <v>179</v>
      </c>
      <c r="AT129" s="18" t="s">
        <v>175</v>
      </c>
      <c r="AU129" s="18" t="s">
        <v>87</v>
      </c>
      <c r="AY129" s="18" t="s">
        <v>174</v>
      </c>
      <c r="BE129" s="112">
        <f t="shared" si="9"/>
        <v>0</v>
      </c>
      <c r="BF129" s="112">
        <f t="shared" si="10"/>
        <v>0</v>
      </c>
      <c r="BG129" s="112">
        <f t="shared" si="11"/>
        <v>0</v>
      </c>
      <c r="BH129" s="112">
        <f t="shared" si="12"/>
        <v>0</v>
      </c>
      <c r="BI129" s="112">
        <f t="shared" si="13"/>
        <v>0</v>
      </c>
      <c r="BJ129" s="18" t="s">
        <v>87</v>
      </c>
      <c r="BK129" s="112">
        <f t="shared" si="14"/>
        <v>0</v>
      </c>
      <c r="BL129" s="18" t="s">
        <v>179</v>
      </c>
      <c r="BM129" s="18" t="s">
        <v>204</v>
      </c>
    </row>
    <row r="130" spans="2:65" s="1" customFormat="1" ht="31.5" customHeight="1">
      <c r="B130" s="136"/>
      <c r="C130" s="165" t="s">
        <v>191</v>
      </c>
      <c r="D130" s="165" t="s">
        <v>175</v>
      </c>
      <c r="E130" s="166" t="s">
        <v>1099</v>
      </c>
      <c r="F130" s="239" t="s">
        <v>1100</v>
      </c>
      <c r="G130" s="239"/>
      <c r="H130" s="239"/>
      <c r="I130" s="239"/>
      <c r="J130" s="167" t="s">
        <v>388</v>
      </c>
      <c r="K130" s="168">
        <v>24.18</v>
      </c>
      <c r="L130" s="240">
        <v>0</v>
      </c>
      <c r="M130" s="240"/>
      <c r="N130" s="241">
        <f t="shared" si="5"/>
        <v>0</v>
      </c>
      <c r="O130" s="241"/>
      <c r="P130" s="241"/>
      <c r="Q130" s="241"/>
      <c r="R130" s="139"/>
      <c r="T130" s="169" t="s">
        <v>5</v>
      </c>
      <c r="U130" s="43" t="s">
        <v>42</v>
      </c>
      <c r="V130" s="35"/>
      <c r="W130" s="170">
        <f t="shared" si="6"/>
        <v>0</v>
      </c>
      <c r="X130" s="170">
        <v>0</v>
      </c>
      <c r="Y130" s="170">
        <f t="shared" si="7"/>
        <v>0</v>
      </c>
      <c r="Z130" s="170">
        <v>0</v>
      </c>
      <c r="AA130" s="171">
        <f t="shared" si="8"/>
        <v>0</v>
      </c>
      <c r="AR130" s="18" t="s">
        <v>179</v>
      </c>
      <c r="AT130" s="18" t="s">
        <v>175</v>
      </c>
      <c r="AU130" s="18" t="s">
        <v>87</v>
      </c>
      <c r="AY130" s="18" t="s">
        <v>174</v>
      </c>
      <c r="BE130" s="112">
        <f t="shared" si="9"/>
        <v>0</v>
      </c>
      <c r="BF130" s="112">
        <f t="shared" si="10"/>
        <v>0</v>
      </c>
      <c r="BG130" s="112">
        <f t="shared" si="11"/>
        <v>0</v>
      </c>
      <c r="BH130" s="112">
        <f t="shared" si="12"/>
        <v>0</v>
      </c>
      <c r="BI130" s="112">
        <f t="shared" si="13"/>
        <v>0</v>
      </c>
      <c r="BJ130" s="18" t="s">
        <v>87</v>
      </c>
      <c r="BK130" s="112">
        <f t="shared" si="14"/>
        <v>0</v>
      </c>
      <c r="BL130" s="18" t="s">
        <v>179</v>
      </c>
      <c r="BM130" s="18" t="s">
        <v>212</v>
      </c>
    </row>
    <row r="131" spans="2:65" s="1" customFormat="1" ht="31.5" customHeight="1">
      <c r="B131" s="136"/>
      <c r="C131" s="165" t="s">
        <v>195</v>
      </c>
      <c r="D131" s="165" t="s">
        <v>175</v>
      </c>
      <c r="E131" s="166" t="s">
        <v>1101</v>
      </c>
      <c r="F131" s="239" t="s">
        <v>1102</v>
      </c>
      <c r="G131" s="239"/>
      <c r="H131" s="239"/>
      <c r="I131" s="239"/>
      <c r="J131" s="167" t="s">
        <v>388</v>
      </c>
      <c r="K131" s="168">
        <v>56.28</v>
      </c>
      <c r="L131" s="240">
        <v>0</v>
      </c>
      <c r="M131" s="240"/>
      <c r="N131" s="241">
        <f t="shared" si="5"/>
        <v>0</v>
      </c>
      <c r="O131" s="241"/>
      <c r="P131" s="241"/>
      <c r="Q131" s="241"/>
      <c r="R131" s="139"/>
      <c r="T131" s="169" t="s">
        <v>5</v>
      </c>
      <c r="U131" s="43" t="s">
        <v>42</v>
      </c>
      <c r="V131" s="35"/>
      <c r="W131" s="170">
        <f t="shared" si="6"/>
        <v>0</v>
      </c>
      <c r="X131" s="170">
        <v>0</v>
      </c>
      <c r="Y131" s="170">
        <f t="shared" si="7"/>
        <v>0</v>
      </c>
      <c r="Z131" s="170">
        <v>0</v>
      </c>
      <c r="AA131" s="171">
        <f t="shared" si="8"/>
        <v>0</v>
      </c>
      <c r="AR131" s="18" t="s">
        <v>179</v>
      </c>
      <c r="AT131" s="18" t="s">
        <v>175</v>
      </c>
      <c r="AU131" s="18" t="s">
        <v>87</v>
      </c>
      <c r="AY131" s="18" t="s">
        <v>174</v>
      </c>
      <c r="BE131" s="112">
        <f t="shared" si="9"/>
        <v>0</v>
      </c>
      <c r="BF131" s="112">
        <f t="shared" si="10"/>
        <v>0</v>
      </c>
      <c r="BG131" s="112">
        <f t="shared" si="11"/>
        <v>0</v>
      </c>
      <c r="BH131" s="112">
        <f t="shared" si="12"/>
        <v>0</v>
      </c>
      <c r="BI131" s="112">
        <f t="shared" si="13"/>
        <v>0</v>
      </c>
      <c r="BJ131" s="18" t="s">
        <v>87</v>
      </c>
      <c r="BK131" s="112">
        <f t="shared" si="14"/>
        <v>0</v>
      </c>
      <c r="BL131" s="18" t="s">
        <v>179</v>
      </c>
      <c r="BM131" s="18" t="s">
        <v>220</v>
      </c>
    </row>
    <row r="132" spans="2:65" s="1" customFormat="1" ht="31.5" customHeight="1">
      <c r="B132" s="136"/>
      <c r="C132" s="165" t="s">
        <v>200</v>
      </c>
      <c r="D132" s="165" t="s">
        <v>175</v>
      </c>
      <c r="E132" s="166" t="s">
        <v>1103</v>
      </c>
      <c r="F132" s="239" t="s">
        <v>1104</v>
      </c>
      <c r="G132" s="239"/>
      <c r="H132" s="239"/>
      <c r="I132" s="239"/>
      <c r="J132" s="167" t="s">
        <v>388</v>
      </c>
      <c r="K132" s="168">
        <v>16.079999999999998</v>
      </c>
      <c r="L132" s="240">
        <v>0</v>
      </c>
      <c r="M132" s="240"/>
      <c r="N132" s="241">
        <f t="shared" si="5"/>
        <v>0</v>
      </c>
      <c r="O132" s="241"/>
      <c r="P132" s="241"/>
      <c r="Q132" s="241"/>
      <c r="R132" s="139"/>
      <c r="T132" s="169" t="s">
        <v>5</v>
      </c>
      <c r="U132" s="43" t="s">
        <v>42</v>
      </c>
      <c r="V132" s="35"/>
      <c r="W132" s="170">
        <f t="shared" si="6"/>
        <v>0</v>
      </c>
      <c r="X132" s="170">
        <v>0</v>
      </c>
      <c r="Y132" s="170">
        <f t="shared" si="7"/>
        <v>0</v>
      </c>
      <c r="Z132" s="170">
        <v>0</v>
      </c>
      <c r="AA132" s="171">
        <f t="shared" si="8"/>
        <v>0</v>
      </c>
      <c r="AR132" s="18" t="s">
        <v>179</v>
      </c>
      <c r="AT132" s="18" t="s">
        <v>175</v>
      </c>
      <c r="AU132" s="18" t="s">
        <v>87</v>
      </c>
      <c r="AY132" s="18" t="s">
        <v>174</v>
      </c>
      <c r="BE132" s="112">
        <f t="shared" si="9"/>
        <v>0</v>
      </c>
      <c r="BF132" s="112">
        <f t="shared" si="10"/>
        <v>0</v>
      </c>
      <c r="BG132" s="112">
        <f t="shared" si="11"/>
        <v>0</v>
      </c>
      <c r="BH132" s="112">
        <f t="shared" si="12"/>
        <v>0</v>
      </c>
      <c r="BI132" s="112">
        <f t="shared" si="13"/>
        <v>0</v>
      </c>
      <c r="BJ132" s="18" t="s">
        <v>87</v>
      </c>
      <c r="BK132" s="112">
        <f t="shared" si="14"/>
        <v>0</v>
      </c>
      <c r="BL132" s="18" t="s">
        <v>179</v>
      </c>
      <c r="BM132" s="18" t="s">
        <v>229</v>
      </c>
    </row>
    <row r="133" spans="2:65" s="1" customFormat="1" ht="22.5" customHeight="1">
      <c r="B133" s="136"/>
      <c r="C133" s="172" t="s">
        <v>204</v>
      </c>
      <c r="D133" s="172" t="s">
        <v>278</v>
      </c>
      <c r="E133" s="173" t="s">
        <v>1105</v>
      </c>
      <c r="F133" s="242" t="s">
        <v>1106</v>
      </c>
      <c r="G133" s="242"/>
      <c r="H133" s="242"/>
      <c r="I133" s="242"/>
      <c r="J133" s="174" t="s">
        <v>388</v>
      </c>
      <c r="K133" s="175">
        <v>16.079999999999998</v>
      </c>
      <c r="L133" s="243">
        <v>0</v>
      </c>
      <c r="M133" s="243"/>
      <c r="N133" s="244">
        <f t="shared" si="5"/>
        <v>0</v>
      </c>
      <c r="O133" s="241"/>
      <c r="P133" s="241"/>
      <c r="Q133" s="241"/>
      <c r="R133" s="139"/>
      <c r="T133" s="169" t="s">
        <v>5</v>
      </c>
      <c r="U133" s="43" t="s">
        <v>42</v>
      </c>
      <c r="V133" s="35"/>
      <c r="W133" s="170">
        <f t="shared" si="6"/>
        <v>0</v>
      </c>
      <c r="X133" s="170">
        <v>0</v>
      </c>
      <c r="Y133" s="170">
        <f t="shared" si="7"/>
        <v>0</v>
      </c>
      <c r="Z133" s="170">
        <v>0</v>
      </c>
      <c r="AA133" s="171">
        <f t="shared" si="8"/>
        <v>0</v>
      </c>
      <c r="AR133" s="18" t="s">
        <v>204</v>
      </c>
      <c r="AT133" s="18" t="s">
        <v>278</v>
      </c>
      <c r="AU133" s="18" t="s">
        <v>87</v>
      </c>
      <c r="AY133" s="18" t="s">
        <v>174</v>
      </c>
      <c r="BE133" s="112">
        <f t="shared" si="9"/>
        <v>0</v>
      </c>
      <c r="BF133" s="112">
        <f t="shared" si="10"/>
        <v>0</v>
      </c>
      <c r="BG133" s="112">
        <f t="shared" si="11"/>
        <v>0</v>
      </c>
      <c r="BH133" s="112">
        <f t="shared" si="12"/>
        <v>0</v>
      </c>
      <c r="BI133" s="112">
        <f t="shared" si="13"/>
        <v>0</v>
      </c>
      <c r="BJ133" s="18" t="s">
        <v>87</v>
      </c>
      <c r="BK133" s="112">
        <f t="shared" si="14"/>
        <v>0</v>
      </c>
      <c r="BL133" s="18" t="s">
        <v>179</v>
      </c>
      <c r="BM133" s="18" t="s">
        <v>237</v>
      </c>
    </row>
    <row r="134" spans="2:65" s="10" customFormat="1" ht="29.85" customHeight="1">
      <c r="B134" s="154"/>
      <c r="C134" s="155"/>
      <c r="D134" s="164" t="s">
        <v>384</v>
      </c>
      <c r="E134" s="164"/>
      <c r="F134" s="164"/>
      <c r="G134" s="164"/>
      <c r="H134" s="164"/>
      <c r="I134" s="164"/>
      <c r="J134" s="164"/>
      <c r="K134" s="164"/>
      <c r="L134" s="164"/>
      <c r="M134" s="164"/>
      <c r="N134" s="228">
        <f>BK134</f>
        <v>0</v>
      </c>
      <c r="O134" s="229"/>
      <c r="P134" s="229"/>
      <c r="Q134" s="229"/>
      <c r="R134" s="157"/>
      <c r="T134" s="158"/>
      <c r="U134" s="155"/>
      <c r="V134" s="155"/>
      <c r="W134" s="159">
        <f>SUM(W135:W136)</f>
        <v>0</v>
      </c>
      <c r="X134" s="155"/>
      <c r="Y134" s="159">
        <f>SUM(Y135:Y136)</f>
        <v>0</v>
      </c>
      <c r="Z134" s="155"/>
      <c r="AA134" s="160">
        <f>SUM(AA135:AA136)</f>
        <v>0</v>
      </c>
      <c r="AR134" s="161" t="s">
        <v>82</v>
      </c>
      <c r="AT134" s="162" t="s">
        <v>74</v>
      </c>
      <c r="AU134" s="162" t="s">
        <v>82</v>
      </c>
      <c r="AY134" s="161" t="s">
        <v>174</v>
      </c>
      <c r="BK134" s="163">
        <f>SUM(BK135:BK136)</f>
        <v>0</v>
      </c>
    </row>
    <row r="135" spans="2:65" s="1" customFormat="1" ht="44.25" customHeight="1">
      <c r="B135" s="136"/>
      <c r="C135" s="165" t="s">
        <v>208</v>
      </c>
      <c r="D135" s="165" t="s">
        <v>175</v>
      </c>
      <c r="E135" s="166" t="s">
        <v>1107</v>
      </c>
      <c r="F135" s="239" t="s">
        <v>1108</v>
      </c>
      <c r="G135" s="239"/>
      <c r="H135" s="239"/>
      <c r="I135" s="239"/>
      <c r="J135" s="167" t="s">
        <v>388</v>
      </c>
      <c r="K135" s="168">
        <v>6.03</v>
      </c>
      <c r="L135" s="240">
        <v>0</v>
      </c>
      <c r="M135" s="240"/>
      <c r="N135" s="241">
        <f>ROUND(L135*K135,2)</f>
        <v>0</v>
      </c>
      <c r="O135" s="241"/>
      <c r="P135" s="241"/>
      <c r="Q135" s="241"/>
      <c r="R135" s="139"/>
      <c r="T135" s="169" t="s">
        <v>5</v>
      </c>
      <c r="U135" s="43" t="s">
        <v>42</v>
      </c>
      <c r="V135" s="35"/>
      <c r="W135" s="170">
        <f>V135*K135</f>
        <v>0</v>
      </c>
      <c r="X135" s="170">
        <v>0</v>
      </c>
      <c r="Y135" s="170">
        <f>X135*K135</f>
        <v>0</v>
      </c>
      <c r="Z135" s="170">
        <v>0</v>
      </c>
      <c r="AA135" s="171">
        <f>Z135*K135</f>
        <v>0</v>
      </c>
      <c r="AR135" s="18" t="s">
        <v>179</v>
      </c>
      <c r="AT135" s="18" t="s">
        <v>175</v>
      </c>
      <c r="AU135" s="18" t="s">
        <v>87</v>
      </c>
      <c r="AY135" s="18" t="s">
        <v>174</v>
      </c>
      <c r="BE135" s="112">
        <f>IF(U135="základná",N135,0)</f>
        <v>0</v>
      </c>
      <c r="BF135" s="112">
        <f>IF(U135="znížená",N135,0)</f>
        <v>0</v>
      </c>
      <c r="BG135" s="112">
        <f>IF(U135="zákl. prenesená",N135,0)</f>
        <v>0</v>
      </c>
      <c r="BH135" s="112">
        <f>IF(U135="zníž. prenesená",N135,0)</f>
        <v>0</v>
      </c>
      <c r="BI135" s="112">
        <f>IF(U135="nulová",N135,0)</f>
        <v>0</v>
      </c>
      <c r="BJ135" s="18" t="s">
        <v>87</v>
      </c>
      <c r="BK135" s="112">
        <f>ROUND(L135*K135,2)</f>
        <v>0</v>
      </c>
      <c r="BL135" s="18" t="s">
        <v>179</v>
      </c>
      <c r="BM135" s="18" t="s">
        <v>246</v>
      </c>
    </row>
    <row r="136" spans="2:65" s="1" customFormat="1" ht="31.5" customHeight="1">
      <c r="B136" s="136"/>
      <c r="C136" s="165" t="s">
        <v>212</v>
      </c>
      <c r="D136" s="165" t="s">
        <v>175</v>
      </c>
      <c r="E136" s="166" t="s">
        <v>1109</v>
      </c>
      <c r="F136" s="239" t="s">
        <v>1110</v>
      </c>
      <c r="G136" s="239"/>
      <c r="H136" s="239"/>
      <c r="I136" s="239"/>
      <c r="J136" s="167" t="s">
        <v>388</v>
      </c>
      <c r="K136" s="168">
        <v>0.67500000000000004</v>
      </c>
      <c r="L136" s="240">
        <v>0</v>
      </c>
      <c r="M136" s="240"/>
      <c r="N136" s="241">
        <f>ROUND(L136*K136,2)</f>
        <v>0</v>
      </c>
      <c r="O136" s="241"/>
      <c r="P136" s="241"/>
      <c r="Q136" s="241"/>
      <c r="R136" s="139"/>
      <c r="T136" s="169" t="s">
        <v>5</v>
      </c>
      <c r="U136" s="43" t="s">
        <v>42</v>
      </c>
      <c r="V136" s="35"/>
      <c r="W136" s="170">
        <f>V136*K136</f>
        <v>0</v>
      </c>
      <c r="X136" s="170">
        <v>0</v>
      </c>
      <c r="Y136" s="170">
        <f>X136*K136</f>
        <v>0</v>
      </c>
      <c r="Z136" s="170">
        <v>0</v>
      </c>
      <c r="AA136" s="171">
        <f>Z136*K136</f>
        <v>0</v>
      </c>
      <c r="AR136" s="18" t="s">
        <v>179</v>
      </c>
      <c r="AT136" s="18" t="s">
        <v>175</v>
      </c>
      <c r="AU136" s="18" t="s">
        <v>87</v>
      </c>
      <c r="AY136" s="18" t="s">
        <v>174</v>
      </c>
      <c r="BE136" s="112">
        <f>IF(U136="základná",N136,0)</f>
        <v>0</v>
      </c>
      <c r="BF136" s="112">
        <f>IF(U136="znížená",N136,0)</f>
        <v>0</v>
      </c>
      <c r="BG136" s="112">
        <f>IF(U136="zákl. prenesená",N136,0)</f>
        <v>0</v>
      </c>
      <c r="BH136" s="112">
        <f>IF(U136="zníž. prenesená",N136,0)</f>
        <v>0</v>
      </c>
      <c r="BI136" s="112">
        <f>IF(U136="nulová",N136,0)</f>
        <v>0</v>
      </c>
      <c r="BJ136" s="18" t="s">
        <v>87</v>
      </c>
      <c r="BK136" s="112">
        <f>ROUND(L136*K136,2)</f>
        <v>0</v>
      </c>
      <c r="BL136" s="18" t="s">
        <v>179</v>
      </c>
      <c r="BM136" s="18" t="s">
        <v>10</v>
      </c>
    </row>
    <row r="137" spans="2:65" s="10" customFormat="1" ht="29.85" customHeight="1">
      <c r="B137" s="154"/>
      <c r="C137" s="155"/>
      <c r="D137" s="164" t="s">
        <v>1090</v>
      </c>
      <c r="E137" s="164"/>
      <c r="F137" s="164"/>
      <c r="G137" s="164"/>
      <c r="H137" s="164"/>
      <c r="I137" s="164"/>
      <c r="J137" s="164"/>
      <c r="K137" s="164"/>
      <c r="L137" s="164"/>
      <c r="M137" s="164"/>
      <c r="N137" s="228">
        <f>BK137</f>
        <v>0</v>
      </c>
      <c r="O137" s="229"/>
      <c r="P137" s="229"/>
      <c r="Q137" s="229"/>
      <c r="R137" s="157"/>
      <c r="T137" s="158"/>
      <c r="U137" s="155"/>
      <c r="V137" s="155"/>
      <c r="W137" s="159">
        <f>SUM(W138:W141)</f>
        <v>0</v>
      </c>
      <c r="X137" s="155"/>
      <c r="Y137" s="159">
        <f>SUM(Y138:Y141)</f>
        <v>0</v>
      </c>
      <c r="Z137" s="155"/>
      <c r="AA137" s="160">
        <f>SUM(AA138:AA141)</f>
        <v>0</v>
      </c>
      <c r="AR137" s="161" t="s">
        <v>82</v>
      </c>
      <c r="AT137" s="162" t="s">
        <v>74</v>
      </c>
      <c r="AU137" s="162" t="s">
        <v>82</v>
      </c>
      <c r="AY137" s="161" t="s">
        <v>174</v>
      </c>
      <c r="BK137" s="163">
        <f>SUM(BK138:BK141)</f>
        <v>0</v>
      </c>
    </row>
    <row r="138" spans="2:65" s="1" customFormat="1" ht="44.25" customHeight="1">
      <c r="B138" s="136"/>
      <c r="C138" s="165" t="s">
        <v>216</v>
      </c>
      <c r="D138" s="165" t="s">
        <v>175</v>
      </c>
      <c r="E138" s="166" t="s">
        <v>1111</v>
      </c>
      <c r="F138" s="239" t="s">
        <v>1112</v>
      </c>
      <c r="G138" s="239"/>
      <c r="H138" s="239"/>
      <c r="I138" s="239"/>
      <c r="J138" s="167" t="s">
        <v>281</v>
      </c>
      <c r="K138" s="168">
        <v>2</v>
      </c>
      <c r="L138" s="240">
        <v>0</v>
      </c>
      <c r="M138" s="240"/>
      <c r="N138" s="241">
        <f>ROUND(L138*K138,2)</f>
        <v>0</v>
      </c>
      <c r="O138" s="241"/>
      <c r="P138" s="241"/>
      <c r="Q138" s="241"/>
      <c r="R138" s="139"/>
      <c r="T138" s="169" t="s">
        <v>5</v>
      </c>
      <c r="U138" s="43" t="s">
        <v>42</v>
      </c>
      <c r="V138" s="35"/>
      <c r="W138" s="170">
        <f>V138*K138</f>
        <v>0</v>
      </c>
      <c r="X138" s="170">
        <v>0</v>
      </c>
      <c r="Y138" s="170">
        <f>X138*K138</f>
        <v>0</v>
      </c>
      <c r="Z138" s="170">
        <v>0</v>
      </c>
      <c r="AA138" s="171">
        <f>Z138*K138</f>
        <v>0</v>
      </c>
      <c r="AR138" s="18" t="s">
        <v>179</v>
      </c>
      <c r="AT138" s="18" t="s">
        <v>175</v>
      </c>
      <c r="AU138" s="18" t="s">
        <v>87</v>
      </c>
      <c r="AY138" s="18" t="s">
        <v>174</v>
      </c>
      <c r="BE138" s="112">
        <f>IF(U138="základná",N138,0)</f>
        <v>0</v>
      </c>
      <c r="BF138" s="112">
        <f>IF(U138="znížená",N138,0)</f>
        <v>0</v>
      </c>
      <c r="BG138" s="112">
        <f>IF(U138="zákl. prenesená",N138,0)</f>
        <v>0</v>
      </c>
      <c r="BH138" s="112">
        <f>IF(U138="zníž. prenesená",N138,0)</f>
        <v>0</v>
      </c>
      <c r="BI138" s="112">
        <f>IF(U138="nulová",N138,0)</f>
        <v>0</v>
      </c>
      <c r="BJ138" s="18" t="s">
        <v>87</v>
      </c>
      <c r="BK138" s="112">
        <f>ROUND(L138*K138,2)</f>
        <v>0</v>
      </c>
      <c r="BL138" s="18" t="s">
        <v>179</v>
      </c>
      <c r="BM138" s="18" t="s">
        <v>261</v>
      </c>
    </row>
    <row r="139" spans="2:65" s="1" customFormat="1" ht="44.25" customHeight="1">
      <c r="B139" s="136"/>
      <c r="C139" s="172" t="s">
        <v>220</v>
      </c>
      <c r="D139" s="172" t="s">
        <v>278</v>
      </c>
      <c r="E139" s="173" t="s">
        <v>1113</v>
      </c>
      <c r="F139" s="242" t="s">
        <v>1114</v>
      </c>
      <c r="G139" s="242"/>
      <c r="H139" s="242"/>
      <c r="I139" s="242"/>
      <c r="J139" s="174" t="s">
        <v>281</v>
      </c>
      <c r="K139" s="175">
        <v>2</v>
      </c>
      <c r="L139" s="243">
        <v>0</v>
      </c>
      <c r="M139" s="243"/>
      <c r="N139" s="244">
        <f>ROUND(L139*K139,2)</f>
        <v>0</v>
      </c>
      <c r="O139" s="241"/>
      <c r="P139" s="241"/>
      <c r="Q139" s="241"/>
      <c r="R139" s="139"/>
      <c r="T139" s="169" t="s">
        <v>5</v>
      </c>
      <c r="U139" s="43" t="s">
        <v>42</v>
      </c>
      <c r="V139" s="35"/>
      <c r="W139" s="170">
        <f>V139*K139</f>
        <v>0</v>
      </c>
      <c r="X139" s="170">
        <v>0</v>
      </c>
      <c r="Y139" s="170">
        <f>X139*K139</f>
        <v>0</v>
      </c>
      <c r="Z139" s="170">
        <v>0</v>
      </c>
      <c r="AA139" s="171">
        <f>Z139*K139</f>
        <v>0</v>
      </c>
      <c r="AR139" s="18" t="s">
        <v>204</v>
      </c>
      <c r="AT139" s="18" t="s">
        <v>278</v>
      </c>
      <c r="AU139" s="18" t="s">
        <v>87</v>
      </c>
      <c r="AY139" s="18" t="s">
        <v>174</v>
      </c>
      <c r="BE139" s="112">
        <f>IF(U139="základná",N139,0)</f>
        <v>0</v>
      </c>
      <c r="BF139" s="112">
        <f>IF(U139="znížená",N139,0)</f>
        <v>0</v>
      </c>
      <c r="BG139" s="112">
        <f>IF(U139="zákl. prenesená",N139,0)</f>
        <v>0</v>
      </c>
      <c r="BH139" s="112">
        <f>IF(U139="zníž. prenesená",N139,0)</f>
        <v>0</v>
      </c>
      <c r="BI139" s="112">
        <f>IF(U139="nulová",N139,0)</f>
        <v>0</v>
      </c>
      <c r="BJ139" s="18" t="s">
        <v>87</v>
      </c>
      <c r="BK139" s="112">
        <f>ROUND(L139*K139,2)</f>
        <v>0</v>
      </c>
      <c r="BL139" s="18" t="s">
        <v>179</v>
      </c>
      <c r="BM139" s="18" t="s">
        <v>269</v>
      </c>
    </row>
    <row r="140" spans="2:65" s="1" customFormat="1" ht="31.5" customHeight="1">
      <c r="B140" s="136"/>
      <c r="C140" s="172" t="s">
        <v>225</v>
      </c>
      <c r="D140" s="172" t="s">
        <v>278</v>
      </c>
      <c r="E140" s="173" t="s">
        <v>1115</v>
      </c>
      <c r="F140" s="242" t="s">
        <v>1116</v>
      </c>
      <c r="G140" s="242"/>
      <c r="H140" s="242"/>
      <c r="I140" s="242"/>
      <c r="J140" s="174" t="s">
        <v>281</v>
      </c>
      <c r="K140" s="175">
        <v>2</v>
      </c>
      <c r="L140" s="243">
        <v>0</v>
      </c>
      <c r="M140" s="243"/>
      <c r="N140" s="244">
        <f>ROUND(L140*K140,2)</f>
        <v>0</v>
      </c>
      <c r="O140" s="241"/>
      <c r="P140" s="241"/>
      <c r="Q140" s="241"/>
      <c r="R140" s="139"/>
      <c r="T140" s="169" t="s">
        <v>5</v>
      </c>
      <c r="U140" s="43" t="s">
        <v>42</v>
      </c>
      <c r="V140" s="35"/>
      <c r="W140" s="170">
        <f>V140*K140</f>
        <v>0</v>
      </c>
      <c r="X140" s="170">
        <v>0</v>
      </c>
      <c r="Y140" s="170">
        <f>X140*K140</f>
        <v>0</v>
      </c>
      <c r="Z140" s="170">
        <v>0</v>
      </c>
      <c r="AA140" s="171">
        <f>Z140*K140</f>
        <v>0</v>
      </c>
      <c r="AR140" s="18" t="s">
        <v>204</v>
      </c>
      <c r="AT140" s="18" t="s">
        <v>278</v>
      </c>
      <c r="AU140" s="18" t="s">
        <v>87</v>
      </c>
      <c r="AY140" s="18" t="s">
        <v>174</v>
      </c>
      <c r="BE140" s="112">
        <f>IF(U140="základná",N140,0)</f>
        <v>0</v>
      </c>
      <c r="BF140" s="112">
        <f>IF(U140="znížená",N140,0)</f>
        <v>0</v>
      </c>
      <c r="BG140" s="112">
        <f>IF(U140="zákl. prenesená",N140,0)</f>
        <v>0</v>
      </c>
      <c r="BH140" s="112">
        <f>IF(U140="zníž. prenesená",N140,0)</f>
        <v>0</v>
      </c>
      <c r="BI140" s="112">
        <f>IF(U140="nulová",N140,0)</f>
        <v>0</v>
      </c>
      <c r="BJ140" s="18" t="s">
        <v>87</v>
      </c>
      <c r="BK140" s="112">
        <f>ROUND(L140*K140,2)</f>
        <v>0</v>
      </c>
      <c r="BL140" s="18" t="s">
        <v>179</v>
      </c>
      <c r="BM140" s="18" t="s">
        <v>277</v>
      </c>
    </row>
    <row r="141" spans="2:65" s="1" customFormat="1" ht="44.25" customHeight="1">
      <c r="B141" s="136"/>
      <c r="C141" s="172" t="s">
        <v>229</v>
      </c>
      <c r="D141" s="172" t="s">
        <v>278</v>
      </c>
      <c r="E141" s="173" t="s">
        <v>1117</v>
      </c>
      <c r="F141" s="242" t="s">
        <v>1118</v>
      </c>
      <c r="G141" s="242"/>
      <c r="H141" s="242"/>
      <c r="I141" s="242"/>
      <c r="J141" s="174" t="s">
        <v>281</v>
      </c>
      <c r="K141" s="175">
        <v>2</v>
      </c>
      <c r="L141" s="243">
        <v>0</v>
      </c>
      <c r="M141" s="243"/>
      <c r="N141" s="244">
        <f>ROUND(L141*K141,2)</f>
        <v>0</v>
      </c>
      <c r="O141" s="241"/>
      <c r="P141" s="241"/>
      <c r="Q141" s="241"/>
      <c r="R141" s="139"/>
      <c r="T141" s="169" t="s">
        <v>5</v>
      </c>
      <c r="U141" s="43" t="s">
        <v>42</v>
      </c>
      <c r="V141" s="35"/>
      <c r="W141" s="170">
        <f>V141*K141</f>
        <v>0</v>
      </c>
      <c r="X141" s="170">
        <v>0</v>
      </c>
      <c r="Y141" s="170">
        <f>X141*K141</f>
        <v>0</v>
      </c>
      <c r="Z141" s="170">
        <v>0</v>
      </c>
      <c r="AA141" s="171">
        <f>Z141*K141</f>
        <v>0</v>
      </c>
      <c r="AR141" s="18" t="s">
        <v>204</v>
      </c>
      <c r="AT141" s="18" t="s">
        <v>278</v>
      </c>
      <c r="AU141" s="18" t="s">
        <v>87</v>
      </c>
      <c r="AY141" s="18" t="s">
        <v>174</v>
      </c>
      <c r="BE141" s="112">
        <f>IF(U141="základná",N141,0)</f>
        <v>0</v>
      </c>
      <c r="BF141" s="112">
        <f>IF(U141="znížená",N141,0)</f>
        <v>0</v>
      </c>
      <c r="BG141" s="112">
        <f>IF(U141="zákl. prenesená",N141,0)</f>
        <v>0</v>
      </c>
      <c r="BH141" s="112">
        <f>IF(U141="zníž. prenesená",N141,0)</f>
        <v>0</v>
      </c>
      <c r="BI141" s="112">
        <f>IF(U141="nulová",N141,0)</f>
        <v>0</v>
      </c>
      <c r="BJ141" s="18" t="s">
        <v>87</v>
      </c>
      <c r="BK141" s="112">
        <f>ROUND(L141*K141,2)</f>
        <v>0</v>
      </c>
      <c r="BL141" s="18" t="s">
        <v>179</v>
      </c>
      <c r="BM141" s="18" t="s">
        <v>837</v>
      </c>
    </row>
    <row r="142" spans="2:65" s="10" customFormat="1" ht="37.35" customHeight="1">
      <c r="B142" s="154"/>
      <c r="C142" s="155"/>
      <c r="D142" s="156" t="s">
        <v>145</v>
      </c>
      <c r="E142" s="156"/>
      <c r="F142" s="156"/>
      <c r="G142" s="156"/>
      <c r="H142" s="156"/>
      <c r="I142" s="156"/>
      <c r="J142" s="156"/>
      <c r="K142" s="156"/>
      <c r="L142" s="156"/>
      <c r="M142" s="156"/>
      <c r="N142" s="230">
        <f>BK142</f>
        <v>0</v>
      </c>
      <c r="O142" s="231"/>
      <c r="P142" s="231"/>
      <c r="Q142" s="231"/>
      <c r="R142" s="157"/>
      <c r="T142" s="158"/>
      <c r="U142" s="155"/>
      <c r="V142" s="155"/>
      <c r="W142" s="159">
        <f>W143</f>
        <v>0</v>
      </c>
      <c r="X142" s="155"/>
      <c r="Y142" s="159">
        <f>Y143</f>
        <v>0</v>
      </c>
      <c r="Z142" s="155"/>
      <c r="AA142" s="160">
        <f>AA143</f>
        <v>0</v>
      </c>
      <c r="AR142" s="161" t="s">
        <v>87</v>
      </c>
      <c r="AT142" s="162" t="s">
        <v>74</v>
      </c>
      <c r="AU142" s="162" t="s">
        <v>75</v>
      </c>
      <c r="AY142" s="161" t="s">
        <v>174</v>
      </c>
      <c r="BK142" s="163">
        <f>BK143</f>
        <v>0</v>
      </c>
    </row>
    <row r="143" spans="2:65" s="10" customFormat="1" ht="19.95" customHeight="1">
      <c r="B143" s="154"/>
      <c r="C143" s="155"/>
      <c r="D143" s="164" t="s">
        <v>960</v>
      </c>
      <c r="E143" s="164"/>
      <c r="F143" s="164"/>
      <c r="G143" s="164"/>
      <c r="H143" s="164"/>
      <c r="I143" s="164"/>
      <c r="J143" s="164"/>
      <c r="K143" s="164"/>
      <c r="L143" s="164"/>
      <c r="M143" s="164"/>
      <c r="N143" s="237">
        <f>BK143</f>
        <v>0</v>
      </c>
      <c r="O143" s="238"/>
      <c r="P143" s="238"/>
      <c r="Q143" s="238"/>
      <c r="R143" s="157"/>
      <c r="T143" s="158"/>
      <c r="U143" s="155"/>
      <c r="V143" s="155"/>
      <c r="W143" s="159">
        <f>SUM(W144:W147)</f>
        <v>0</v>
      </c>
      <c r="X143" s="155"/>
      <c r="Y143" s="159">
        <f>SUM(Y144:Y147)</f>
        <v>0</v>
      </c>
      <c r="Z143" s="155"/>
      <c r="AA143" s="160">
        <f>SUM(AA144:AA147)</f>
        <v>0</v>
      </c>
      <c r="AR143" s="161" t="s">
        <v>87</v>
      </c>
      <c r="AT143" s="162" t="s">
        <v>74</v>
      </c>
      <c r="AU143" s="162" t="s">
        <v>82</v>
      </c>
      <c r="AY143" s="161" t="s">
        <v>174</v>
      </c>
      <c r="BK143" s="163">
        <f>SUM(BK144:BK147)</f>
        <v>0</v>
      </c>
    </row>
    <row r="144" spans="2:65" s="1" customFormat="1" ht="31.5" customHeight="1">
      <c r="B144" s="136"/>
      <c r="C144" s="165" t="s">
        <v>241</v>
      </c>
      <c r="D144" s="165" t="s">
        <v>175</v>
      </c>
      <c r="E144" s="166" t="s">
        <v>976</v>
      </c>
      <c r="F144" s="239" t="s">
        <v>977</v>
      </c>
      <c r="G144" s="239"/>
      <c r="H144" s="239"/>
      <c r="I144" s="239"/>
      <c r="J144" s="167" t="s">
        <v>198</v>
      </c>
      <c r="K144" s="168">
        <v>67</v>
      </c>
      <c r="L144" s="240">
        <v>0</v>
      </c>
      <c r="M144" s="240"/>
      <c r="N144" s="241">
        <f>ROUND(L144*K144,2)</f>
        <v>0</v>
      </c>
      <c r="O144" s="241"/>
      <c r="P144" s="241"/>
      <c r="Q144" s="241"/>
      <c r="R144" s="139"/>
      <c r="T144" s="169" t="s">
        <v>5</v>
      </c>
      <c r="U144" s="43" t="s">
        <v>42</v>
      </c>
      <c r="V144" s="35"/>
      <c r="W144" s="170">
        <f>V144*K144</f>
        <v>0</v>
      </c>
      <c r="X144" s="170">
        <v>0</v>
      </c>
      <c r="Y144" s="170">
        <f>X144*K144</f>
        <v>0</v>
      </c>
      <c r="Z144" s="170">
        <v>0</v>
      </c>
      <c r="AA144" s="171">
        <f>Z144*K144</f>
        <v>0</v>
      </c>
      <c r="AR144" s="18" t="s">
        <v>237</v>
      </c>
      <c r="AT144" s="18" t="s">
        <v>175</v>
      </c>
      <c r="AU144" s="18" t="s">
        <v>87</v>
      </c>
      <c r="AY144" s="18" t="s">
        <v>174</v>
      </c>
      <c r="BE144" s="112">
        <f>IF(U144="základná",N144,0)</f>
        <v>0</v>
      </c>
      <c r="BF144" s="112">
        <f>IF(U144="znížená",N144,0)</f>
        <v>0</v>
      </c>
      <c r="BG144" s="112">
        <f>IF(U144="zákl. prenesená",N144,0)</f>
        <v>0</v>
      </c>
      <c r="BH144" s="112">
        <f>IF(U144="zníž. prenesená",N144,0)</f>
        <v>0</v>
      </c>
      <c r="BI144" s="112">
        <f>IF(U144="nulová",N144,0)</f>
        <v>0</v>
      </c>
      <c r="BJ144" s="18" t="s">
        <v>87</v>
      </c>
      <c r="BK144" s="112">
        <f>ROUND(L144*K144,2)</f>
        <v>0</v>
      </c>
      <c r="BL144" s="18" t="s">
        <v>237</v>
      </c>
      <c r="BM144" s="18" t="s">
        <v>840</v>
      </c>
    </row>
    <row r="145" spans="2:65" s="1" customFormat="1" ht="31.5" customHeight="1">
      <c r="B145" s="136"/>
      <c r="C145" s="165" t="s">
        <v>261</v>
      </c>
      <c r="D145" s="165" t="s">
        <v>175</v>
      </c>
      <c r="E145" s="166" t="s">
        <v>1119</v>
      </c>
      <c r="F145" s="239" t="s">
        <v>1120</v>
      </c>
      <c r="G145" s="239"/>
      <c r="H145" s="239"/>
      <c r="I145" s="239"/>
      <c r="J145" s="167" t="s">
        <v>281</v>
      </c>
      <c r="K145" s="168">
        <v>5</v>
      </c>
      <c r="L145" s="240">
        <v>0</v>
      </c>
      <c r="M145" s="240"/>
      <c r="N145" s="241">
        <f>ROUND(L145*K145,2)</f>
        <v>0</v>
      </c>
      <c r="O145" s="241"/>
      <c r="P145" s="241"/>
      <c r="Q145" s="241"/>
      <c r="R145" s="139"/>
      <c r="T145" s="169" t="s">
        <v>5</v>
      </c>
      <c r="U145" s="43" t="s">
        <v>42</v>
      </c>
      <c r="V145" s="35"/>
      <c r="W145" s="170">
        <f>V145*K145</f>
        <v>0</v>
      </c>
      <c r="X145" s="170">
        <v>0</v>
      </c>
      <c r="Y145" s="170">
        <f>X145*K145</f>
        <v>0</v>
      </c>
      <c r="Z145" s="170">
        <v>0</v>
      </c>
      <c r="AA145" s="171">
        <f>Z145*K145</f>
        <v>0</v>
      </c>
      <c r="AR145" s="18" t="s">
        <v>237</v>
      </c>
      <c r="AT145" s="18" t="s">
        <v>175</v>
      </c>
      <c r="AU145" s="18" t="s">
        <v>87</v>
      </c>
      <c r="AY145" s="18" t="s">
        <v>174</v>
      </c>
      <c r="BE145" s="112">
        <f>IF(U145="základná",N145,0)</f>
        <v>0</v>
      </c>
      <c r="BF145" s="112">
        <f>IF(U145="znížená",N145,0)</f>
        <v>0</v>
      </c>
      <c r="BG145" s="112">
        <f>IF(U145="zákl. prenesená",N145,0)</f>
        <v>0</v>
      </c>
      <c r="BH145" s="112">
        <f>IF(U145="zníž. prenesená",N145,0)</f>
        <v>0</v>
      </c>
      <c r="BI145" s="112">
        <f>IF(U145="nulová",N145,0)</f>
        <v>0</v>
      </c>
      <c r="BJ145" s="18" t="s">
        <v>87</v>
      </c>
      <c r="BK145" s="112">
        <f>ROUND(L145*K145,2)</f>
        <v>0</v>
      </c>
      <c r="BL145" s="18" t="s">
        <v>237</v>
      </c>
      <c r="BM145" s="18" t="s">
        <v>282</v>
      </c>
    </row>
    <row r="146" spans="2:65" s="1" customFormat="1" ht="31.5" customHeight="1">
      <c r="B146" s="136"/>
      <c r="C146" s="165" t="s">
        <v>250</v>
      </c>
      <c r="D146" s="165" t="s">
        <v>175</v>
      </c>
      <c r="E146" s="166" t="s">
        <v>996</v>
      </c>
      <c r="F146" s="239" t="s">
        <v>997</v>
      </c>
      <c r="G146" s="239"/>
      <c r="H146" s="239"/>
      <c r="I146" s="239"/>
      <c r="J146" s="167" t="s">
        <v>198</v>
      </c>
      <c r="K146" s="168">
        <v>67</v>
      </c>
      <c r="L146" s="240">
        <v>0</v>
      </c>
      <c r="M146" s="240"/>
      <c r="N146" s="241">
        <f>ROUND(L146*K146,2)</f>
        <v>0</v>
      </c>
      <c r="O146" s="241"/>
      <c r="P146" s="241"/>
      <c r="Q146" s="241"/>
      <c r="R146" s="139"/>
      <c r="T146" s="169" t="s">
        <v>5</v>
      </c>
      <c r="U146" s="43" t="s">
        <v>42</v>
      </c>
      <c r="V146" s="35"/>
      <c r="W146" s="170">
        <f>V146*K146</f>
        <v>0</v>
      </c>
      <c r="X146" s="170">
        <v>0</v>
      </c>
      <c r="Y146" s="170">
        <f>X146*K146</f>
        <v>0</v>
      </c>
      <c r="Z146" s="170">
        <v>0</v>
      </c>
      <c r="AA146" s="171">
        <f>Z146*K146</f>
        <v>0</v>
      </c>
      <c r="AR146" s="18" t="s">
        <v>237</v>
      </c>
      <c r="AT146" s="18" t="s">
        <v>175</v>
      </c>
      <c r="AU146" s="18" t="s">
        <v>87</v>
      </c>
      <c r="AY146" s="18" t="s">
        <v>174</v>
      </c>
      <c r="BE146" s="112">
        <f>IF(U146="základná",N146,0)</f>
        <v>0</v>
      </c>
      <c r="BF146" s="112">
        <f>IF(U146="znížená",N146,0)</f>
        <v>0</v>
      </c>
      <c r="BG146" s="112">
        <f>IF(U146="zákl. prenesená",N146,0)</f>
        <v>0</v>
      </c>
      <c r="BH146" s="112">
        <f>IF(U146="zníž. prenesená",N146,0)</f>
        <v>0</v>
      </c>
      <c r="BI146" s="112">
        <f>IF(U146="nulová",N146,0)</f>
        <v>0</v>
      </c>
      <c r="BJ146" s="18" t="s">
        <v>87</v>
      </c>
      <c r="BK146" s="112">
        <f>ROUND(L146*K146,2)</f>
        <v>0</v>
      </c>
      <c r="BL146" s="18" t="s">
        <v>237</v>
      </c>
      <c r="BM146" s="18" t="s">
        <v>522</v>
      </c>
    </row>
    <row r="147" spans="2:65" s="1" customFormat="1" ht="31.5" customHeight="1">
      <c r="B147" s="136"/>
      <c r="C147" s="165" t="s">
        <v>257</v>
      </c>
      <c r="D147" s="165" t="s">
        <v>175</v>
      </c>
      <c r="E147" s="166" t="s">
        <v>998</v>
      </c>
      <c r="F147" s="239" t="s">
        <v>999</v>
      </c>
      <c r="G147" s="239"/>
      <c r="H147" s="239"/>
      <c r="I147" s="239"/>
      <c r="J147" s="167" t="s">
        <v>312</v>
      </c>
      <c r="K147" s="177">
        <v>0</v>
      </c>
      <c r="L147" s="240">
        <v>0</v>
      </c>
      <c r="M147" s="240"/>
      <c r="N147" s="241">
        <f>ROUND(L147*K147,2)</f>
        <v>0</v>
      </c>
      <c r="O147" s="241"/>
      <c r="P147" s="241"/>
      <c r="Q147" s="241"/>
      <c r="R147" s="139"/>
      <c r="T147" s="169" t="s">
        <v>5</v>
      </c>
      <c r="U147" s="43" t="s">
        <v>42</v>
      </c>
      <c r="V147" s="35"/>
      <c r="W147" s="170">
        <f>V147*K147</f>
        <v>0</v>
      </c>
      <c r="X147" s="170">
        <v>0</v>
      </c>
      <c r="Y147" s="170">
        <f>X147*K147</f>
        <v>0</v>
      </c>
      <c r="Z147" s="170">
        <v>0</v>
      </c>
      <c r="AA147" s="171">
        <f>Z147*K147</f>
        <v>0</v>
      </c>
      <c r="AR147" s="18" t="s">
        <v>237</v>
      </c>
      <c r="AT147" s="18" t="s">
        <v>175</v>
      </c>
      <c r="AU147" s="18" t="s">
        <v>87</v>
      </c>
      <c r="AY147" s="18" t="s">
        <v>174</v>
      </c>
      <c r="BE147" s="112">
        <f>IF(U147="základná",N147,0)</f>
        <v>0</v>
      </c>
      <c r="BF147" s="112">
        <f>IF(U147="znížená",N147,0)</f>
        <v>0</v>
      </c>
      <c r="BG147" s="112">
        <f>IF(U147="zákl. prenesená",N147,0)</f>
        <v>0</v>
      </c>
      <c r="BH147" s="112">
        <f>IF(U147="zníž. prenesená",N147,0)</f>
        <v>0</v>
      </c>
      <c r="BI147" s="112">
        <f>IF(U147="nulová",N147,0)</f>
        <v>0</v>
      </c>
      <c r="BJ147" s="18" t="s">
        <v>87</v>
      </c>
      <c r="BK147" s="112">
        <f>ROUND(L147*K147,2)</f>
        <v>0</v>
      </c>
      <c r="BL147" s="18" t="s">
        <v>237</v>
      </c>
      <c r="BM147" s="18" t="s">
        <v>298</v>
      </c>
    </row>
    <row r="148" spans="2:65" s="1" customFormat="1" ht="49.95" customHeight="1">
      <c r="B148" s="34"/>
      <c r="C148" s="35"/>
      <c r="D148" s="156" t="s">
        <v>288</v>
      </c>
      <c r="E148" s="35"/>
      <c r="F148" s="35"/>
      <c r="G148" s="35"/>
      <c r="H148" s="35"/>
      <c r="I148" s="35"/>
      <c r="J148" s="35"/>
      <c r="K148" s="35"/>
      <c r="L148" s="35"/>
      <c r="M148" s="35"/>
      <c r="N148" s="230">
        <f>BK148</f>
        <v>0</v>
      </c>
      <c r="O148" s="231"/>
      <c r="P148" s="231"/>
      <c r="Q148" s="231"/>
      <c r="R148" s="36"/>
      <c r="T148" s="176"/>
      <c r="U148" s="55"/>
      <c r="V148" s="55"/>
      <c r="W148" s="55"/>
      <c r="X148" s="55"/>
      <c r="Y148" s="55"/>
      <c r="Z148" s="55"/>
      <c r="AA148" s="57"/>
      <c r="AT148" s="18" t="s">
        <v>74</v>
      </c>
      <c r="AU148" s="18" t="s">
        <v>75</v>
      </c>
      <c r="AY148" s="18" t="s">
        <v>289</v>
      </c>
      <c r="BK148" s="112">
        <v>0</v>
      </c>
    </row>
    <row r="149" spans="2:65" s="1" customFormat="1" ht="6.9" customHeight="1">
      <c r="B149" s="58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60"/>
    </row>
  </sheetData>
  <mergeCells count="133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L105:Q105"/>
    <mergeCell ref="C111:Q111"/>
    <mergeCell ref="F113:P113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N139:Q139"/>
    <mergeCell ref="F140:I140"/>
    <mergeCell ref="L140:M140"/>
    <mergeCell ref="N140:Q140"/>
    <mergeCell ref="F141:I141"/>
    <mergeCell ref="L141:M141"/>
    <mergeCell ref="N141:Q141"/>
    <mergeCell ref="F135:I135"/>
    <mergeCell ref="L135:M135"/>
    <mergeCell ref="N135:Q135"/>
    <mergeCell ref="F136:I136"/>
    <mergeCell ref="L136:M136"/>
    <mergeCell ref="N136:Q136"/>
    <mergeCell ref="F138:I138"/>
    <mergeCell ref="L138:M138"/>
    <mergeCell ref="N138:Q138"/>
    <mergeCell ref="N148:Q148"/>
    <mergeCell ref="H1:K1"/>
    <mergeCell ref="S2:AC2"/>
    <mergeCell ref="F147:I147"/>
    <mergeCell ref="L147:M147"/>
    <mergeCell ref="N147:Q147"/>
    <mergeCell ref="N123:Q123"/>
    <mergeCell ref="N124:Q124"/>
    <mergeCell ref="N125:Q125"/>
    <mergeCell ref="N134:Q134"/>
    <mergeCell ref="N137:Q137"/>
    <mergeCell ref="N142:Q142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39:I139"/>
    <mergeCell ref="L139:M139"/>
  </mergeCells>
  <hyperlinks>
    <hyperlink ref="F1:G1" location="C2" display="1) Krycí list rozpočtu" xr:uid="{00000000-0004-0000-0700-000000000000}"/>
    <hyperlink ref="H1:K1" location="C87" display="2) Rekapitulácia rozpočtu" xr:uid="{00000000-0004-0000-0700-000001000000}"/>
    <hyperlink ref="L1" location="C122" display="3) Rozpočet" xr:uid="{00000000-0004-0000-0700-000002000000}"/>
    <hyperlink ref="S1:T1" location="'Rekapitulácia stavby'!C2" display="Rekapitulácia stavby" xr:uid="{00000000-0004-0000-07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N176"/>
  <sheetViews>
    <sheetView showGridLines="0" workbookViewId="0">
      <pane ySplit="1" topLeftCell="A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20"/>
      <c r="B1" s="12"/>
      <c r="C1" s="12"/>
      <c r="D1" s="13" t="s">
        <v>1</v>
      </c>
      <c r="E1" s="12"/>
      <c r="F1" s="14" t="s">
        <v>125</v>
      </c>
      <c r="G1" s="14"/>
      <c r="H1" s="232" t="s">
        <v>126</v>
      </c>
      <c r="I1" s="232"/>
      <c r="J1" s="232"/>
      <c r="K1" s="232"/>
      <c r="L1" s="14" t="s">
        <v>127</v>
      </c>
      <c r="M1" s="12"/>
      <c r="N1" s="12"/>
      <c r="O1" s="13" t="s">
        <v>128</v>
      </c>
      <c r="P1" s="12"/>
      <c r="Q1" s="12"/>
      <c r="R1" s="12"/>
      <c r="S1" s="14" t="s">
        <v>129</v>
      </c>
      <c r="T1" s="14"/>
      <c r="U1" s="120"/>
      <c r="V1" s="12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" customHeight="1">
      <c r="C2" s="215" t="s">
        <v>7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S2" s="180" t="s">
        <v>8</v>
      </c>
      <c r="T2" s="181"/>
      <c r="U2" s="181"/>
      <c r="V2" s="181"/>
      <c r="W2" s="181"/>
      <c r="X2" s="181"/>
      <c r="Y2" s="181"/>
      <c r="Z2" s="181"/>
      <c r="AA2" s="181"/>
      <c r="AB2" s="181"/>
      <c r="AC2" s="181"/>
      <c r="AT2" s="18" t="s">
        <v>110</v>
      </c>
    </row>
    <row r="3" spans="1:6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75</v>
      </c>
    </row>
    <row r="4" spans="1:66" ht="36.9" customHeight="1">
      <c r="B4" s="22"/>
      <c r="C4" s="205" t="s">
        <v>130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3"/>
      <c r="T4" s="24" t="s">
        <v>12</v>
      </c>
      <c r="AT4" s="18" t="s">
        <v>6</v>
      </c>
    </row>
    <row r="5" spans="1:66" ht="6.9" customHeight="1">
      <c r="B5" s="2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3"/>
    </row>
    <row r="6" spans="1:66" ht="25.35" customHeight="1">
      <c r="B6" s="22"/>
      <c r="C6" s="26"/>
      <c r="D6" s="30" t="s">
        <v>18</v>
      </c>
      <c r="E6" s="26"/>
      <c r="F6" s="245" t="str">
        <f>'Rekapitulácia stavby'!K6</f>
        <v>Rozšírenie materskej školy - Jakubovany</v>
      </c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6"/>
      <c r="R6" s="23"/>
    </row>
    <row r="7" spans="1:66" ht="25.35" customHeight="1">
      <c r="B7" s="22"/>
      <c r="C7" s="26"/>
      <c r="D7" s="30" t="s">
        <v>131</v>
      </c>
      <c r="E7" s="26"/>
      <c r="F7" s="245" t="s">
        <v>411</v>
      </c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6"/>
      <c r="R7" s="23"/>
    </row>
    <row r="8" spans="1:66" s="1" customFormat="1" ht="32.85" customHeight="1">
      <c r="B8" s="34"/>
      <c r="C8" s="35"/>
      <c r="D8" s="29" t="s">
        <v>133</v>
      </c>
      <c r="E8" s="35"/>
      <c r="F8" s="221" t="s">
        <v>1121</v>
      </c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35"/>
      <c r="R8" s="36"/>
    </row>
    <row r="9" spans="1:66" s="1" customFormat="1" ht="14.4" customHeight="1">
      <c r="B9" s="34"/>
      <c r="C9" s="35"/>
      <c r="D9" s="30" t="s">
        <v>20</v>
      </c>
      <c r="E9" s="35"/>
      <c r="F9" s="28" t="s">
        <v>5</v>
      </c>
      <c r="G9" s="35"/>
      <c r="H9" s="35"/>
      <c r="I9" s="35"/>
      <c r="J9" s="35"/>
      <c r="K9" s="35"/>
      <c r="L9" s="35"/>
      <c r="M9" s="30" t="s">
        <v>21</v>
      </c>
      <c r="N9" s="35"/>
      <c r="O9" s="28" t="s">
        <v>5</v>
      </c>
      <c r="P9" s="35"/>
      <c r="Q9" s="35"/>
      <c r="R9" s="36"/>
    </row>
    <row r="10" spans="1:66" s="1" customFormat="1" ht="14.4" customHeight="1">
      <c r="B10" s="34"/>
      <c r="C10" s="35"/>
      <c r="D10" s="30" t="s">
        <v>22</v>
      </c>
      <c r="E10" s="35"/>
      <c r="F10" s="28" t="s">
        <v>34</v>
      </c>
      <c r="G10" s="35"/>
      <c r="H10" s="35"/>
      <c r="I10" s="35"/>
      <c r="J10" s="35"/>
      <c r="K10" s="35"/>
      <c r="L10" s="35"/>
      <c r="M10" s="30" t="s">
        <v>24</v>
      </c>
      <c r="N10" s="35"/>
      <c r="O10" s="264">
        <f>'Rekapitulácia stavby'!AN8</f>
        <v>42926</v>
      </c>
      <c r="P10" s="214"/>
      <c r="Q10" s="35"/>
      <c r="R10" s="36"/>
    </row>
    <row r="11" spans="1:66" s="1" customFormat="1" ht="10.95" customHeight="1"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6"/>
    </row>
    <row r="12" spans="1:66" s="1" customFormat="1" ht="14.4" customHeight="1">
      <c r="B12" s="34"/>
      <c r="C12" s="35"/>
      <c r="D12" s="30" t="s">
        <v>25</v>
      </c>
      <c r="E12" s="35"/>
      <c r="F12" s="35"/>
      <c r="G12" s="35"/>
      <c r="H12" s="35"/>
      <c r="I12" s="35"/>
      <c r="J12" s="35"/>
      <c r="K12" s="35"/>
      <c r="L12" s="35"/>
      <c r="M12" s="30" t="s">
        <v>26</v>
      </c>
      <c r="N12" s="35"/>
      <c r="O12" s="219" t="str">
        <f>IF('Rekapitulácia stavby'!AN10="","",'Rekapitulácia stavby'!AN10)</f>
        <v/>
      </c>
      <c r="P12" s="219"/>
      <c r="Q12" s="35"/>
      <c r="R12" s="36"/>
    </row>
    <row r="13" spans="1:66" s="1" customFormat="1" ht="18" customHeight="1">
      <c r="B13" s="34"/>
      <c r="C13" s="35"/>
      <c r="D13" s="35"/>
      <c r="E13" s="28" t="str">
        <f>IF('Rekapitulácia stavby'!E11="","",'Rekapitulácia stavby'!E11)</f>
        <v>obec Jakubovany</v>
      </c>
      <c r="F13" s="35"/>
      <c r="G13" s="35"/>
      <c r="H13" s="35"/>
      <c r="I13" s="35"/>
      <c r="J13" s="35"/>
      <c r="K13" s="35"/>
      <c r="L13" s="35"/>
      <c r="M13" s="30" t="s">
        <v>28</v>
      </c>
      <c r="N13" s="35"/>
      <c r="O13" s="219" t="str">
        <f>IF('Rekapitulácia stavby'!AN11="","",'Rekapitulácia stavby'!AN11)</f>
        <v/>
      </c>
      <c r="P13" s="219"/>
      <c r="Q13" s="35"/>
      <c r="R13" s="36"/>
    </row>
    <row r="14" spans="1:66" s="1" customFormat="1" ht="6.9" customHeight="1"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</row>
    <row r="15" spans="1:66" s="1" customFormat="1" ht="14.4" customHeight="1">
      <c r="B15" s="34"/>
      <c r="C15" s="35"/>
      <c r="D15" s="30" t="s">
        <v>29</v>
      </c>
      <c r="E15" s="35"/>
      <c r="F15" s="35"/>
      <c r="G15" s="35"/>
      <c r="H15" s="35"/>
      <c r="I15" s="35"/>
      <c r="J15" s="35"/>
      <c r="K15" s="35"/>
      <c r="L15" s="35"/>
      <c r="M15" s="30" t="s">
        <v>26</v>
      </c>
      <c r="N15" s="35"/>
      <c r="O15" s="262" t="str">
        <f>IF('Rekapitulácia stavby'!AN13="","",'Rekapitulácia stavby'!AN13)</f>
        <v>.</v>
      </c>
      <c r="P15" s="219"/>
      <c r="Q15" s="35"/>
      <c r="R15" s="36"/>
    </row>
    <row r="16" spans="1:66" s="1" customFormat="1" ht="18" customHeight="1">
      <c r="B16" s="34"/>
      <c r="C16" s="35"/>
      <c r="D16" s="35"/>
      <c r="E16" s="262" t="str">
        <f>IF('Rekapitulácia stavby'!E14="","",'Rekapitulácia stavby'!E14)</f>
        <v>.</v>
      </c>
      <c r="F16" s="263"/>
      <c r="G16" s="263"/>
      <c r="H16" s="263"/>
      <c r="I16" s="263"/>
      <c r="J16" s="263"/>
      <c r="K16" s="263"/>
      <c r="L16" s="263"/>
      <c r="M16" s="30" t="s">
        <v>28</v>
      </c>
      <c r="N16" s="35"/>
      <c r="O16" s="262" t="str">
        <f>IF('Rekapitulácia stavby'!AN14="","",'Rekapitulácia stavby'!AN14)</f>
        <v>.</v>
      </c>
      <c r="P16" s="219"/>
      <c r="Q16" s="35"/>
      <c r="R16" s="36"/>
    </row>
    <row r="17" spans="2:18" s="1" customFormat="1" ht="6.9" customHeight="1"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6"/>
    </row>
    <row r="18" spans="2:18" s="1" customFormat="1" ht="14.4" customHeight="1">
      <c r="B18" s="34"/>
      <c r="C18" s="35"/>
      <c r="D18" s="30" t="s">
        <v>30</v>
      </c>
      <c r="E18" s="35"/>
      <c r="F18" s="35"/>
      <c r="G18" s="35"/>
      <c r="H18" s="35"/>
      <c r="I18" s="35"/>
      <c r="J18" s="35"/>
      <c r="K18" s="35"/>
      <c r="L18" s="35"/>
      <c r="M18" s="30" t="s">
        <v>26</v>
      </c>
      <c r="N18" s="35"/>
      <c r="O18" s="219" t="str">
        <f>IF('Rekapitulácia stavby'!AN16="","",'Rekapitulácia stavby'!AN16)</f>
        <v/>
      </c>
      <c r="P18" s="219"/>
      <c r="Q18" s="35"/>
      <c r="R18" s="36"/>
    </row>
    <row r="19" spans="2:18" s="1" customFormat="1" ht="18" customHeight="1">
      <c r="B19" s="34"/>
      <c r="C19" s="35"/>
      <c r="D19" s="35"/>
      <c r="E19" s="28" t="str">
        <f>IF('Rekapitulácia stavby'!E17="","",'Rekapitulácia stavby'!E17)</f>
        <v>aut.Ing.Peter Jurica</v>
      </c>
      <c r="F19" s="35"/>
      <c r="G19" s="35"/>
      <c r="H19" s="35"/>
      <c r="I19" s="35"/>
      <c r="J19" s="35"/>
      <c r="K19" s="35"/>
      <c r="L19" s="35"/>
      <c r="M19" s="30" t="s">
        <v>28</v>
      </c>
      <c r="N19" s="35"/>
      <c r="O19" s="219" t="str">
        <f>IF('Rekapitulácia stavby'!AN17="","",'Rekapitulácia stavby'!AN17)</f>
        <v/>
      </c>
      <c r="P19" s="219"/>
      <c r="Q19" s="35"/>
      <c r="R19" s="36"/>
    </row>
    <row r="20" spans="2:18" s="1" customFormat="1" ht="6.9" customHeight="1"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6"/>
    </row>
    <row r="21" spans="2:18" s="1" customFormat="1" ht="14.4" customHeight="1">
      <c r="B21" s="34"/>
      <c r="C21" s="35"/>
      <c r="D21" s="30" t="s">
        <v>33</v>
      </c>
      <c r="E21" s="35"/>
      <c r="F21" s="35"/>
      <c r="G21" s="35"/>
      <c r="H21" s="35"/>
      <c r="I21" s="35"/>
      <c r="J21" s="35"/>
      <c r="K21" s="35"/>
      <c r="L21" s="35"/>
      <c r="M21" s="30" t="s">
        <v>26</v>
      </c>
      <c r="N21" s="35"/>
      <c r="O21" s="219" t="str">
        <f>IF('Rekapitulácia stavby'!AN19="","",'Rekapitulácia stavby'!AN19)</f>
        <v/>
      </c>
      <c r="P21" s="219"/>
      <c r="Q21" s="35"/>
      <c r="R21" s="36"/>
    </row>
    <row r="22" spans="2:18" s="1" customFormat="1" ht="18" customHeight="1">
      <c r="B22" s="34"/>
      <c r="C22" s="35"/>
      <c r="D22" s="35"/>
      <c r="E22" s="28" t="str">
        <f>IF('Rekapitulácia stavby'!E20="","",'Rekapitulácia stavby'!E20)</f>
        <v xml:space="preserve"> </v>
      </c>
      <c r="F22" s="35"/>
      <c r="G22" s="35"/>
      <c r="H22" s="35"/>
      <c r="I22" s="35"/>
      <c r="J22" s="35"/>
      <c r="K22" s="35"/>
      <c r="L22" s="35"/>
      <c r="M22" s="30" t="s">
        <v>28</v>
      </c>
      <c r="N22" s="35"/>
      <c r="O22" s="219" t="str">
        <f>IF('Rekapitulácia stavby'!AN20="","",'Rekapitulácia stavby'!AN20)</f>
        <v/>
      </c>
      <c r="P22" s="219"/>
      <c r="Q22" s="35"/>
      <c r="R22" s="36"/>
    </row>
    <row r="23" spans="2:18" s="1" customFormat="1" ht="6.9" customHeight="1"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4.4" customHeight="1">
      <c r="B24" s="34"/>
      <c r="C24" s="35"/>
      <c r="D24" s="30" t="s">
        <v>35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1" customFormat="1" ht="22.5" customHeight="1">
      <c r="B25" s="34"/>
      <c r="C25" s="35"/>
      <c r="D25" s="35"/>
      <c r="E25" s="224" t="s">
        <v>5</v>
      </c>
      <c r="F25" s="224"/>
      <c r="G25" s="224"/>
      <c r="H25" s="224"/>
      <c r="I25" s="224"/>
      <c r="J25" s="224"/>
      <c r="K25" s="224"/>
      <c r="L25" s="224"/>
      <c r="M25" s="35"/>
      <c r="N25" s="35"/>
      <c r="O25" s="35"/>
      <c r="P25" s="35"/>
      <c r="Q25" s="35"/>
      <c r="R25" s="36"/>
    </row>
    <row r="26" spans="2:18" s="1" customFormat="1" ht="6.9" customHeight="1"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6"/>
    </row>
    <row r="27" spans="2:18" s="1" customFormat="1" ht="6.9" customHeight="1">
      <c r="B27" s="34"/>
      <c r="C27" s="35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35"/>
      <c r="R27" s="36"/>
    </row>
    <row r="28" spans="2:18" s="1" customFormat="1" ht="14.4" customHeight="1">
      <c r="B28" s="34"/>
      <c r="C28" s="35"/>
      <c r="D28" s="121" t="s">
        <v>135</v>
      </c>
      <c r="E28" s="35"/>
      <c r="F28" s="35"/>
      <c r="G28" s="35"/>
      <c r="H28" s="35"/>
      <c r="I28" s="35"/>
      <c r="J28" s="35"/>
      <c r="K28" s="35"/>
      <c r="L28" s="35"/>
      <c r="M28" s="225">
        <f>N89</f>
        <v>0</v>
      </c>
      <c r="N28" s="225"/>
      <c r="O28" s="225"/>
      <c r="P28" s="225"/>
      <c r="Q28" s="35"/>
      <c r="R28" s="36"/>
    </row>
    <row r="29" spans="2:18" s="1" customFormat="1" ht="14.4" customHeight="1">
      <c r="B29" s="34"/>
      <c r="C29" s="35"/>
      <c r="D29" s="33" t="s">
        <v>119</v>
      </c>
      <c r="E29" s="35"/>
      <c r="F29" s="35"/>
      <c r="G29" s="35"/>
      <c r="H29" s="35"/>
      <c r="I29" s="35"/>
      <c r="J29" s="35"/>
      <c r="K29" s="35"/>
      <c r="L29" s="35"/>
      <c r="M29" s="225">
        <f>N100</f>
        <v>0</v>
      </c>
      <c r="N29" s="225"/>
      <c r="O29" s="225"/>
      <c r="P29" s="225"/>
      <c r="Q29" s="35"/>
      <c r="R29" s="36"/>
    </row>
    <row r="30" spans="2:18" s="1" customFormat="1" ht="6.9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/>
    </row>
    <row r="31" spans="2:18" s="1" customFormat="1" ht="25.35" customHeight="1">
      <c r="B31" s="34"/>
      <c r="C31" s="35"/>
      <c r="D31" s="122" t="s">
        <v>38</v>
      </c>
      <c r="E31" s="35"/>
      <c r="F31" s="35"/>
      <c r="G31" s="35"/>
      <c r="H31" s="35"/>
      <c r="I31" s="35"/>
      <c r="J31" s="35"/>
      <c r="K31" s="35"/>
      <c r="L31" s="35"/>
      <c r="M31" s="261">
        <f>ROUND(M28+M29,2)</f>
        <v>0</v>
      </c>
      <c r="N31" s="247"/>
      <c r="O31" s="247"/>
      <c r="P31" s="247"/>
      <c r="Q31" s="35"/>
      <c r="R31" s="36"/>
    </row>
    <row r="32" spans="2:18" s="1" customFormat="1" ht="6.9" customHeight="1">
      <c r="B32" s="34"/>
      <c r="C32" s="35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35"/>
      <c r="R32" s="36"/>
    </row>
    <row r="33" spans="2:18" s="1" customFormat="1" ht="14.4" customHeight="1">
      <c r="B33" s="34"/>
      <c r="C33" s="35"/>
      <c r="D33" s="41" t="s">
        <v>39</v>
      </c>
      <c r="E33" s="41" t="s">
        <v>40</v>
      </c>
      <c r="F33" s="42">
        <v>0.2</v>
      </c>
      <c r="G33" s="123" t="s">
        <v>41</v>
      </c>
      <c r="H33" s="258">
        <f>(SUM(BE100:BE107)+SUM(BE126:BE174))</f>
        <v>0</v>
      </c>
      <c r="I33" s="247"/>
      <c r="J33" s="247"/>
      <c r="K33" s="35"/>
      <c r="L33" s="35"/>
      <c r="M33" s="258">
        <f>ROUND((SUM(BE100:BE107)+SUM(BE126:BE174)), 2)*F33</f>
        <v>0</v>
      </c>
      <c r="N33" s="247"/>
      <c r="O33" s="247"/>
      <c r="P33" s="247"/>
      <c r="Q33" s="35"/>
      <c r="R33" s="36"/>
    </row>
    <row r="34" spans="2:18" s="1" customFormat="1" ht="14.4" customHeight="1">
      <c r="B34" s="34"/>
      <c r="C34" s="35"/>
      <c r="D34" s="35"/>
      <c r="E34" s="41" t="s">
        <v>42</v>
      </c>
      <c r="F34" s="42">
        <v>0.2</v>
      </c>
      <c r="G34" s="123" t="s">
        <v>41</v>
      </c>
      <c r="H34" s="258">
        <f>(SUM(BF100:BF107)+SUM(BF126:BF174))</f>
        <v>0</v>
      </c>
      <c r="I34" s="247"/>
      <c r="J34" s="247"/>
      <c r="K34" s="35"/>
      <c r="L34" s="35"/>
      <c r="M34" s="258">
        <f>ROUND((SUM(BF100:BF107)+SUM(BF126:BF174)), 2)*F34</f>
        <v>0</v>
      </c>
      <c r="N34" s="247"/>
      <c r="O34" s="247"/>
      <c r="P34" s="247"/>
      <c r="Q34" s="35"/>
      <c r="R34" s="36"/>
    </row>
    <row r="35" spans="2:18" s="1" customFormat="1" ht="14.4" hidden="1" customHeight="1">
      <c r="B35" s="34"/>
      <c r="C35" s="35"/>
      <c r="D35" s="35"/>
      <c r="E35" s="41" t="s">
        <v>43</v>
      </c>
      <c r="F35" s="42">
        <v>0.2</v>
      </c>
      <c r="G35" s="123" t="s">
        <v>41</v>
      </c>
      <c r="H35" s="258">
        <f>(SUM(BG100:BG107)+SUM(BG126:BG174))</f>
        <v>0</v>
      </c>
      <c r="I35" s="247"/>
      <c r="J35" s="247"/>
      <c r="K35" s="35"/>
      <c r="L35" s="35"/>
      <c r="M35" s="258">
        <v>0</v>
      </c>
      <c r="N35" s="247"/>
      <c r="O35" s="247"/>
      <c r="P35" s="247"/>
      <c r="Q35" s="35"/>
      <c r="R35" s="36"/>
    </row>
    <row r="36" spans="2:18" s="1" customFormat="1" ht="14.4" hidden="1" customHeight="1">
      <c r="B36" s="34"/>
      <c r="C36" s="35"/>
      <c r="D36" s="35"/>
      <c r="E36" s="41" t="s">
        <v>44</v>
      </c>
      <c r="F36" s="42">
        <v>0.2</v>
      </c>
      <c r="G36" s="123" t="s">
        <v>41</v>
      </c>
      <c r="H36" s="258">
        <f>(SUM(BH100:BH107)+SUM(BH126:BH174))</f>
        <v>0</v>
      </c>
      <c r="I36" s="247"/>
      <c r="J36" s="247"/>
      <c r="K36" s="35"/>
      <c r="L36" s="35"/>
      <c r="M36" s="258">
        <v>0</v>
      </c>
      <c r="N36" s="247"/>
      <c r="O36" s="247"/>
      <c r="P36" s="247"/>
      <c r="Q36" s="35"/>
      <c r="R36" s="36"/>
    </row>
    <row r="37" spans="2:18" s="1" customFormat="1" ht="14.4" hidden="1" customHeight="1">
      <c r="B37" s="34"/>
      <c r="C37" s="35"/>
      <c r="D37" s="35"/>
      <c r="E37" s="41" t="s">
        <v>45</v>
      </c>
      <c r="F37" s="42">
        <v>0</v>
      </c>
      <c r="G37" s="123" t="s">
        <v>41</v>
      </c>
      <c r="H37" s="258">
        <f>(SUM(BI100:BI107)+SUM(BI126:BI174))</f>
        <v>0</v>
      </c>
      <c r="I37" s="247"/>
      <c r="J37" s="247"/>
      <c r="K37" s="35"/>
      <c r="L37" s="35"/>
      <c r="M37" s="258">
        <v>0</v>
      </c>
      <c r="N37" s="247"/>
      <c r="O37" s="247"/>
      <c r="P37" s="247"/>
      <c r="Q37" s="35"/>
      <c r="R37" s="36"/>
    </row>
    <row r="38" spans="2:18" s="1" customFormat="1" ht="6.9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25.35" customHeight="1">
      <c r="B39" s="34"/>
      <c r="C39" s="119"/>
      <c r="D39" s="124" t="s">
        <v>46</v>
      </c>
      <c r="E39" s="73"/>
      <c r="F39" s="73"/>
      <c r="G39" s="125" t="s">
        <v>47</v>
      </c>
      <c r="H39" s="126" t="s">
        <v>48</v>
      </c>
      <c r="I39" s="73"/>
      <c r="J39" s="73"/>
      <c r="K39" s="73"/>
      <c r="L39" s="259">
        <f>SUM(M31:M37)</f>
        <v>0</v>
      </c>
      <c r="M39" s="259"/>
      <c r="N39" s="259"/>
      <c r="O39" s="259"/>
      <c r="P39" s="260"/>
      <c r="Q39" s="119"/>
      <c r="R39" s="36"/>
    </row>
    <row r="40" spans="2:18" s="1" customFormat="1" ht="14.4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s="1" customFormat="1" ht="14.4" customHeight="1"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6"/>
    </row>
    <row r="42" spans="2:18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3"/>
    </row>
    <row r="43" spans="2:18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3"/>
    </row>
    <row r="44" spans="2:18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3"/>
    </row>
    <row r="45" spans="2:18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3"/>
    </row>
    <row r="46" spans="2:18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3"/>
    </row>
    <row r="47" spans="2:18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3"/>
    </row>
    <row r="48" spans="2:18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3"/>
    </row>
    <row r="49" spans="2:18">
      <c r="B49" s="2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3"/>
    </row>
    <row r="50" spans="2:18" s="1" customFormat="1" ht="14.4">
      <c r="B50" s="34"/>
      <c r="C50" s="35"/>
      <c r="D50" s="49" t="s">
        <v>49</v>
      </c>
      <c r="E50" s="50"/>
      <c r="F50" s="50"/>
      <c r="G50" s="50"/>
      <c r="H50" s="51"/>
      <c r="I50" s="35"/>
      <c r="J50" s="49" t="s">
        <v>50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2"/>
      <c r="C51" s="26"/>
      <c r="D51" s="52"/>
      <c r="E51" s="26"/>
      <c r="F51" s="26"/>
      <c r="G51" s="26"/>
      <c r="H51" s="53"/>
      <c r="I51" s="26"/>
      <c r="J51" s="52"/>
      <c r="K51" s="26"/>
      <c r="L51" s="26"/>
      <c r="M51" s="26"/>
      <c r="N51" s="26"/>
      <c r="O51" s="26"/>
      <c r="P51" s="53"/>
      <c r="Q51" s="26"/>
      <c r="R51" s="23"/>
    </row>
    <row r="52" spans="2:18">
      <c r="B52" s="22"/>
      <c r="C52" s="26"/>
      <c r="D52" s="52"/>
      <c r="E52" s="26"/>
      <c r="F52" s="26"/>
      <c r="G52" s="26"/>
      <c r="H52" s="53"/>
      <c r="I52" s="26"/>
      <c r="J52" s="52"/>
      <c r="K52" s="26"/>
      <c r="L52" s="26"/>
      <c r="M52" s="26"/>
      <c r="N52" s="26"/>
      <c r="O52" s="26"/>
      <c r="P52" s="53"/>
      <c r="Q52" s="26"/>
      <c r="R52" s="23"/>
    </row>
    <row r="53" spans="2:18">
      <c r="B53" s="22"/>
      <c r="C53" s="26"/>
      <c r="D53" s="52"/>
      <c r="E53" s="26"/>
      <c r="F53" s="26"/>
      <c r="G53" s="26"/>
      <c r="H53" s="53"/>
      <c r="I53" s="26"/>
      <c r="J53" s="52"/>
      <c r="K53" s="26"/>
      <c r="L53" s="26"/>
      <c r="M53" s="26"/>
      <c r="N53" s="26"/>
      <c r="O53" s="26"/>
      <c r="P53" s="53"/>
      <c r="Q53" s="26"/>
      <c r="R53" s="23"/>
    </row>
    <row r="54" spans="2:18">
      <c r="B54" s="22"/>
      <c r="C54" s="26"/>
      <c r="D54" s="52"/>
      <c r="E54" s="26"/>
      <c r="F54" s="26"/>
      <c r="G54" s="26"/>
      <c r="H54" s="53"/>
      <c r="I54" s="26"/>
      <c r="J54" s="52"/>
      <c r="K54" s="26"/>
      <c r="L54" s="26"/>
      <c r="M54" s="26"/>
      <c r="N54" s="26"/>
      <c r="O54" s="26"/>
      <c r="P54" s="53"/>
      <c r="Q54" s="26"/>
      <c r="R54" s="23"/>
    </row>
    <row r="55" spans="2:18">
      <c r="B55" s="22"/>
      <c r="C55" s="26"/>
      <c r="D55" s="52"/>
      <c r="E55" s="26"/>
      <c r="F55" s="26"/>
      <c r="G55" s="26"/>
      <c r="H55" s="53"/>
      <c r="I55" s="26"/>
      <c r="J55" s="52"/>
      <c r="K55" s="26"/>
      <c r="L55" s="26"/>
      <c r="M55" s="26"/>
      <c r="N55" s="26"/>
      <c r="O55" s="26"/>
      <c r="P55" s="53"/>
      <c r="Q55" s="26"/>
      <c r="R55" s="23"/>
    </row>
    <row r="56" spans="2:18">
      <c r="B56" s="22"/>
      <c r="C56" s="26"/>
      <c r="D56" s="52"/>
      <c r="E56" s="26"/>
      <c r="F56" s="26"/>
      <c r="G56" s="26"/>
      <c r="H56" s="53"/>
      <c r="I56" s="26"/>
      <c r="J56" s="52"/>
      <c r="K56" s="26"/>
      <c r="L56" s="26"/>
      <c r="M56" s="26"/>
      <c r="N56" s="26"/>
      <c r="O56" s="26"/>
      <c r="P56" s="53"/>
      <c r="Q56" s="26"/>
      <c r="R56" s="23"/>
    </row>
    <row r="57" spans="2:18">
      <c r="B57" s="22"/>
      <c r="C57" s="26"/>
      <c r="D57" s="52"/>
      <c r="E57" s="26"/>
      <c r="F57" s="26"/>
      <c r="G57" s="26"/>
      <c r="H57" s="53"/>
      <c r="I57" s="26"/>
      <c r="J57" s="52"/>
      <c r="K57" s="26"/>
      <c r="L57" s="26"/>
      <c r="M57" s="26"/>
      <c r="N57" s="26"/>
      <c r="O57" s="26"/>
      <c r="P57" s="53"/>
      <c r="Q57" s="26"/>
      <c r="R57" s="23"/>
    </row>
    <row r="58" spans="2:18">
      <c r="B58" s="22"/>
      <c r="C58" s="26"/>
      <c r="D58" s="52"/>
      <c r="E58" s="26"/>
      <c r="F58" s="26"/>
      <c r="G58" s="26"/>
      <c r="H58" s="53"/>
      <c r="I58" s="26"/>
      <c r="J58" s="52"/>
      <c r="K58" s="26"/>
      <c r="L58" s="26"/>
      <c r="M58" s="26"/>
      <c r="N58" s="26"/>
      <c r="O58" s="26"/>
      <c r="P58" s="53"/>
      <c r="Q58" s="26"/>
      <c r="R58" s="23"/>
    </row>
    <row r="59" spans="2:18" s="1" customFormat="1" ht="14.4">
      <c r="B59" s="34"/>
      <c r="C59" s="35"/>
      <c r="D59" s="54" t="s">
        <v>51</v>
      </c>
      <c r="E59" s="55"/>
      <c r="F59" s="55"/>
      <c r="G59" s="56" t="s">
        <v>52</v>
      </c>
      <c r="H59" s="57"/>
      <c r="I59" s="35"/>
      <c r="J59" s="54" t="s">
        <v>51</v>
      </c>
      <c r="K59" s="55"/>
      <c r="L59" s="55"/>
      <c r="M59" s="55"/>
      <c r="N59" s="56" t="s">
        <v>52</v>
      </c>
      <c r="O59" s="55"/>
      <c r="P59" s="57"/>
      <c r="Q59" s="35"/>
      <c r="R59" s="36"/>
    </row>
    <row r="60" spans="2:18">
      <c r="B60" s="22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3"/>
    </row>
    <row r="61" spans="2:18" s="1" customFormat="1" ht="14.4">
      <c r="B61" s="34"/>
      <c r="C61" s="35"/>
      <c r="D61" s="49" t="s">
        <v>53</v>
      </c>
      <c r="E61" s="50"/>
      <c r="F61" s="50"/>
      <c r="G61" s="50"/>
      <c r="H61" s="51"/>
      <c r="I61" s="35"/>
      <c r="J61" s="49" t="s">
        <v>54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2"/>
      <c r="C62" s="26"/>
      <c r="D62" s="52"/>
      <c r="E62" s="26"/>
      <c r="F62" s="26"/>
      <c r="G62" s="26"/>
      <c r="H62" s="53"/>
      <c r="I62" s="26"/>
      <c r="J62" s="52"/>
      <c r="K62" s="26"/>
      <c r="L62" s="26"/>
      <c r="M62" s="26"/>
      <c r="N62" s="26"/>
      <c r="O62" s="26"/>
      <c r="P62" s="53"/>
      <c r="Q62" s="26"/>
      <c r="R62" s="23"/>
    </row>
    <row r="63" spans="2:18">
      <c r="B63" s="22"/>
      <c r="C63" s="26"/>
      <c r="D63" s="52"/>
      <c r="E63" s="26"/>
      <c r="F63" s="26"/>
      <c r="G63" s="26"/>
      <c r="H63" s="53"/>
      <c r="I63" s="26"/>
      <c r="J63" s="52"/>
      <c r="K63" s="26"/>
      <c r="L63" s="26"/>
      <c r="M63" s="26"/>
      <c r="N63" s="26"/>
      <c r="O63" s="26"/>
      <c r="P63" s="53"/>
      <c r="Q63" s="26"/>
      <c r="R63" s="23"/>
    </row>
    <row r="64" spans="2:18">
      <c r="B64" s="22"/>
      <c r="C64" s="26"/>
      <c r="D64" s="52"/>
      <c r="E64" s="26"/>
      <c r="F64" s="26"/>
      <c r="G64" s="26"/>
      <c r="H64" s="53"/>
      <c r="I64" s="26"/>
      <c r="J64" s="52"/>
      <c r="K64" s="26"/>
      <c r="L64" s="26"/>
      <c r="M64" s="26"/>
      <c r="N64" s="26"/>
      <c r="O64" s="26"/>
      <c r="P64" s="53"/>
      <c r="Q64" s="26"/>
      <c r="R64" s="23"/>
    </row>
    <row r="65" spans="2:18">
      <c r="B65" s="22"/>
      <c r="C65" s="26"/>
      <c r="D65" s="52"/>
      <c r="E65" s="26"/>
      <c r="F65" s="26"/>
      <c r="G65" s="26"/>
      <c r="H65" s="53"/>
      <c r="I65" s="26"/>
      <c r="J65" s="52"/>
      <c r="K65" s="26"/>
      <c r="L65" s="26"/>
      <c r="M65" s="26"/>
      <c r="N65" s="26"/>
      <c r="O65" s="26"/>
      <c r="P65" s="53"/>
      <c r="Q65" s="26"/>
      <c r="R65" s="23"/>
    </row>
    <row r="66" spans="2:18">
      <c r="B66" s="22"/>
      <c r="C66" s="26"/>
      <c r="D66" s="52"/>
      <c r="E66" s="26"/>
      <c r="F66" s="26"/>
      <c r="G66" s="26"/>
      <c r="H66" s="53"/>
      <c r="I66" s="26"/>
      <c r="J66" s="52"/>
      <c r="K66" s="26"/>
      <c r="L66" s="26"/>
      <c r="M66" s="26"/>
      <c r="N66" s="26"/>
      <c r="O66" s="26"/>
      <c r="P66" s="53"/>
      <c r="Q66" s="26"/>
      <c r="R66" s="23"/>
    </row>
    <row r="67" spans="2:18">
      <c r="B67" s="22"/>
      <c r="C67" s="26"/>
      <c r="D67" s="52"/>
      <c r="E67" s="26"/>
      <c r="F67" s="26"/>
      <c r="G67" s="26"/>
      <c r="H67" s="53"/>
      <c r="I67" s="26"/>
      <c r="J67" s="52"/>
      <c r="K67" s="26"/>
      <c r="L67" s="26"/>
      <c r="M67" s="26"/>
      <c r="N67" s="26"/>
      <c r="O67" s="26"/>
      <c r="P67" s="53"/>
      <c r="Q67" s="26"/>
      <c r="R67" s="23"/>
    </row>
    <row r="68" spans="2:18">
      <c r="B68" s="22"/>
      <c r="C68" s="26"/>
      <c r="D68" s="52"/>
      <c r="E68" s="26"/>
      <c r="F68" s="26"/>
      <c r="G68" s="26"/>
      <c r="H68" s="53"/>
      <c r="I68" s="26"/>
      <c r="J68" s="52"/>
      <c r="K68" s="26"/>
      <c r="L68" s="26"/>
      <c r="M68" s="26"/>
      <c r="N68" s="26"/>
      <c r="O68" s="26"/>
      <c r="P68" s="53"/>
      <c r="Q68" s="26"/>
      <c r="R68" s="23"/>
    </row>
    <row r="69" spans="2:18">
      <c r="B69" s="22"/>
      <c r="C69" s="26"/>
      <c r="D69" s="52"/>
      <c r="E69" s="26"/>
      <c r="F69" s="26"/>
      <c r="G69" s="26"/>
      <c r="H69" s="53"/>
      <c r="I69" s="26"/>
      <c r="J69" s="52"/>
      <c r="K69" s="26"/>
      <c r="L69" s="26"/>
      <c r="M69" s="26"/>
      <c r="N69" s="26"/>
      <c r="O69" s="26"/>
      <c r="P69" s="53"/>
      <c r="Q69" s="26"/>
      <c r="R69" s="23"/>
    </row>
    <row r="70" spans="2:18" s="1" customFormat="1" ht="14.4">
      <c r="B70" s="34"/>
      <c r="C70" s="35"/>
      <c r="D70" s="54" t="s">
        <v>51</v>
      </c>
      <c r="E70" s="55"/>
      <c r="F70" s="55"/>
      <c r="G70" s="56" t="s">
        <v>52</v>
      </c>
      <c r="H70" s="57"/>
      <c r="I70" s="35"/>
      <c r="J70" s="54" t="s">
        <v>51</v>
      </c>
      <c r="K70" s="55"/>
      <c r="L70" s="55"/>
      <c r="M70" s="55"/>
      <c r="N70" s="56" t="s">
        <v>52</v>
      </c>
      <c r="O70" s="55"/>
      <c r="P70" s="57"/>
      <c r="Q70" s="35"/>
      <c r="R70" s="36"/>
    </row>
    <row r="71" spans="2:18" s="1" customFormat="1" ht="14.4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" customHeight="1">
      <c r="B76" s="34"/>
      <c r="C76" s="205" t="s">
        <v>136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36"/>
    </row>
    <row r="77" spans="2:18" s="1" customFormat="1" ht="6.9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0" t="s">
        <v>18</v>
      </c>
      <c r="D78" s="35"/>
      <c r="E78" s="35"/>
      <c r="F78" s="245" t="str">
        <f>F6</f>
        <v>Rozšírenie materskej školy - Jakubovany</v>
      </c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35"/>
      <c r="R78" s="36"/>
    </row>
    <row r="79" spans="2:18" ht="30" customHeight="1">
      <c r="B79" s="22"/>
      <c r="C79" s="30" t="s">
        <v>131</v>
      </c>
      <c r="D79" s="26"/>
      <c r="E79" s="26"/>
      <c r="F79" s="245" t="s">
        <v>411</v>
      </c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6"/>
      <c r="R79" s="23"/>
    </row>
    <row r="80" spans="2:18" s="1" customFormat="1" ht="36.9" customHeight="1">
      <c r="B80" s="34"/>
      <c r="C80" s="68" t="s">
        <v>133</v>
      </c>
      <c r="D80" s="35"/>
      <c r="E80" s="35"/>
      <c r="F80" s="207" t="str">
        <f>F8</f>
        <v>05 - Silnoprúdové rozvody</v>
      </c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35"/>
      <c r="R80" s="36"/>
    </row>
    <row r="81" spans="2:47" s="1" customFormat="1" ht="6.9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</row>
    <row r="82" spans="2:47" s="1" customFormat="1" ht="18" customHeight="1">
      <c r="B82" s="34"/>
      <c r="C82" s="30" t="s">
        <v>22</v>
      </c>
      <c r="D82" s="35"/>
      <c r="E82" s="35"/>
      <c r="F82" s="28" t="str">
        <f>F10</f>
        <v xml:space="preserve"> </v>
      </c>
      <c r="G82" s="35"/>
      <c r="H82" s="35"/>
      <c r="I82" s="35"/>
      <c r="J82" s="35"/>
      <c r="K82" s="30" t="s">
        <v>24</v>
      </c>
      <c r="L82" s="35"/>
      <c r="M82" s="214">
        <f>IF(O10="","",O10)</f>
        <v>42926</v>
      </c>
      <c r="N82" s="214"/>
      <c r="O82" s="214"/>
      <c r="P82" s="214"/>
      <c r="Q82" s="35"/>
      <c r="R82" s="36"/>
    </row>
    <row r="83" spans="2:47" s="1" customFormat="1" ht="6.9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6"/>
    </row>
    <row r="84" spans="2:47" s="1" customFormat="1" ht="13.2">
      <c r="B84" s="34"/>
      <c r="C84" s="30" t="s">
        <v>25</v>
      </c>
      <c r="D84" s="35"/>
      <c r="E84" s="35"/>
      <c r="F84" s="28" t="str">
        <f>E13</f>
        <v>obec Jakubovany</v>
      </c>
      <c r="G84" s="35"/>
      <c r="H84" s="35"/>
      <c r="I84" s="35"/>
      <c r="J84" s="35"/>
      <c r="K84" s="30" t="s">
        <v>30</v>
      </c>
      <c r="L84" s="35"/>
      <c r="M84" s="219" t="str">
        <f>E19</f>
        <v>aut.Ing.Peter Jurica</v>
      </c>
      <c r="N84" s="219"/>
      <c r="O84" s="219"/>
      <c r="P84" s="219"/>
      <c r="Q84" s="219"/>
      <c r="R84" s="36"/>
    </row>
    <row r="85" spans="2:47" s="1" customFormat="1" ht="14.4" customHeight="1">
      <c r="B85" s="34"/>
      <c r="C85" s="30" t="s">
        <v>29</v>
      </c>
      <c r="D85" s="35"/>
      <c r="E85" s="35"/>
      <c r="F85" s="28" t="str">
        <f>IF(E16="","",E16)</f>
        <v>.</v>
      </c>
      <c r="G85" s="35"/>
      <c r="H85" s="35"/>
      <c r="I85" s="35"/>
      <c r="J85" s="35"/>
      <c r="K85" s="30" t="s">
        <v>33</v>
      </c>
      <c r="L85" s="35"/>
      <c r="M85" s="219" t="str">
        <f>E22</f>
        <v xml:space="preserve"> </v>
      </c>
      <c r="N85" s="219"/>
      <c r="O85" s="219"/>
      <c r="P85" s="219"/>
      <c r="Q85" s="219"/>
      <c r="R85" s="36"/>
    </row>
    <row r="86" spans="2:47" s="1" customFormat="1" ht="10.3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</row>
    <row r="87" spans="2:47" s="1" customFormat="1" ht="29.25" customHeight="1">
      <c r="B87" s="34"/>
      <c r="C87" s="255" t="s">
        <v>137</v>
      </c>
      <c r="D87" s="256"/>
      <c r="E87" s="256"/>
      <c r="F87" s="256"/>
      <c r="G87" s="256"/>
      <c r="H87" s="119"/>
      <c r="I87" s="119"/>
      <c r="J87" s="119"/>
      <c r="K87" s="119"/>
      <c r="L87" s="119"/>
      <c r="M87" s="119"/>
      <c r="N87" s="255" t="s">
        <v>138</v>
      </c>
      <c r="O87" s="256"/>
      <c r="P87" s="256"/>
      <c r="Q87" s="256"/>
      <c r="R87" s="36"/>
    </row>
    <row r="88" spans="2:47" s="1" customFormat="1" ht="10.3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6"/>
    </row>
    <row r="89" spans="2:47" s="1" customFormat="1" ht="29.25" customHeight="1">
      <c r="B89" s="34"/>
      <c r="C89" s="127" t="s">
        <v>139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187">
        <f>N126</f>
        <v>0</v>
      </c>
      <c r="O89" s="253"/>
      <c r="P89" s="253"/>
      <c r="Q89" s="253"/>
      <c r="R89" s="36"/>
      <c r="AU89" s="18" t="s">
        <v>140</v>
      </c>
    </row>
    <row r="90" spans="2:47" s="7" customFormat="1" ht="24.9" customHeight="1">
      <c r="B90" s="128"/>
      <c r="C90" s="129"/>
      <c r="D90" s="130" t="s">
        <v>1122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36">
        <f>N127</f>
        <v>0</v>
      </c>
      <c r="O90" s="257"/>
      <c r="P90" s="257"/>
      <c r="Q90" s="257"/>
      <c r="R90" s="131"/>
    </row>
    <row r="91" spans="2:47" s="8" customFormat="1" ht="19.95" customHeight="1">
      <c r="B91" s="132"/>
      <c r="C91" s="97"/>
      <c r="D91" s="108" t="s">
        <v>1123</v>
      </c>
      <c r="E91" s="97"/>
      <c r="F91" s="97"/>
      <c r="G91" s="97"/>
      <c r="H91" s="97"/>
      <c r="I91" s="97"/>
      <c r="J91" s="97"/>
      <c r="K91" s="97"/>
      <c r="L91" s="97"/>
      <c r="M91" s="97"/>
      <c r="N91" s="185">
        <f>N128</f>
        <v>0</v>
      </c>
      <c r="O91" s="191"/>
      <c r="P91" s="191"/>
      <c r="Q91" s="191"/>
      <c r="R91" s="133"/>
    </row>
    <row r="92" spans="2:47" s="8" customFormat="1" ht="19.95" customHeight="1">
      <c r="B92" s="132"/>
      <c r="C92" s="97"/>
      <c r="D92" s="108" t="s">
        <v>1124</v>
      </c>
      <c r="E92" s="97"/>
      <c r="F92" s="97"/>
      <c r="G92" s="97"/>
      <c r="H92" s="97"/>
      <c r="I92" s="97"/>
      <c r="J92" s="97"/>
      <c r="K92" s="97"/>
      <c r="L92" s="97"/>
      <c r="M92" s="97"/>
      <c r="N92" s="185">
        <f>N135</f>
        <v>0</v>
      </c>
      <c r="O92" s="191"/>
      <c r="P92" s="191"/>
      <c r="Q92" s="191"/>
      <c r="R92" s="133"/>
    </row>
    <row r="93" spans="2:47" s="8" customFormat="1" ht="19.95" customHeight="1">
      <c r="B93" s="132"/>
      <c r="C93" s="97"/>
      <c r="D93" s="108" t="s">
        <v>1125</v>
      </c>
      <c r="E93" s="97"/>
      <c r="F93" s="97"/>
      <c r="G93" s="97"/>
      <c r="H93" s="97"/>
      <c r="I93" s="97"/>
      <c r="J93" s="97"/>
      <c r="K93" s="97"/>
      <c r="L93" s="97"/>
      <c r="M93" s="97"/>
      <c r="N93" s="185">
        <f>N138</f>
        <v>0</v>
      </c>
      <c r="O93" s="191"/>
      <c r="P93" s="191"/>
      <c r="Q93" s="191"/>
      <c r="R93" s="133"/>
    </row>
    <row r="94" spans="2:47" s="8" customFormat="1" ht="19.95" customHeight="1">
      <c r="B94" s="132"/>
      <c r="C94" s="97"/>
      <c r="D94" s="108" t="s">
        <v>1126</v>
      </c>
      <c r="E94" s="97"/>
      <c r="F94" s="97"/>
      <c r="G94" s="97"/>
      <c r="H94" s="97"/>
      <c r="I94" s="97"/>
      <c r="J94" s="97"/>
      <c r="K94" s="97"/>
      <c r="L94" s="97"/>
      <c r="M94" s="97"/>
      <c r="N94" s="185">
        <f>N141</f>
        <v>0</v>
      </c>
      <c r="O94" s="191"/>
      <c r="P94" s="191"/>
      <c r="Q94" s="191"/>
      <c r="R94" s="133"/>
    </row>
    <row r="95" spans="2:47" s="8" customFormat="1" ht="19.95" customHeight="1">
      <c r="B95" s="132"/>
      <c r="C95" s="97"/>
      <c r="D95" s="108" t="s">
        <v>1127</v>
      </c>
      <c r="E95" s="97"/>
      <c r="F95" s="97"/>
      <c r="G95" s="97"/>
      <c r="H95" s="97"/>
      <c r="I95" s="97"/>
      <c r="J95" s="97"/>
      <c r="K95" s="97"/>
      <c r="L95" s="97"/>
      <c r="M95" s="97"/>
      <c r="N95" s="185">
        <f>N150</f>
        <v>0</v>
      </c>
      <c r="O95" s="191"/>
      <c r="P95" s="191"/>
      <c r="Q95" s="191"/>
      <c r="R95" s="133"/>
    </row>
    <row r="96" spans="2:47" s="8" customFormat="1" ht="19.95" customHeight="1">
      <c r="B96" s="132"/>
      <c r="C96" s="97"/>
      <c r="D96" s="108" t="s">
        <v>1128</v>
      </c>
      <c r="E96" s="97"/>
      <c r="F96" s="97"/>
      <c r="G96" s="97"/>
      <c r="H96" s="97"/>
      <c r="I96" s="97"/>
      <c r="J96" s="97"/>
      <c r="K96" s="97"/>
      <c r="L96" s="97"/>
      <c r="M96" s="97"/>
      <c r="N96" s="185">
        <f>N154</f>
        <v>0</v>
      </c>
      <c r="O96" s="191"/>
      <c r="P96" s="191"/>
      <c r="Q96" s="191"/>
      <c r="R96" s="133"/>
    </row>
    <row r="97" spans="2:65" s="8" customFormat="1" ht="19.95" customHeight="1">
      <c r="B97" s="132"/>
      <c r="C97" s="97"/>
      <c r="D97" s="108" t="s">
        <v>1129</v>
      </c>
      <c r="E97" s="97"/>
      <c r="F97" s="97"/>
      <c r="G97" s="97"/>
      <c r="H97" s="97"/>
      <c r="I97" s="97"/>
      <c r="J97" s="97"/>
      <c r="K97" s="97"/>
      <c r="L97" s="97"/>
      <c r="M97" s="97"/>
      <c r="N97" s="185">
        <f>N160</f>
        <v>0</v>
      </c>
      <c r="O97" s="191"/>
      <c r="P97" s="191"/>
      <c r="Q97" s="191"/>
      <c r="R97" s="133"/>
    </row>
    <row r="98" spans="2:65" s="8" customFormat="1" ht="19.95" customHeight="1">
      <c r="B98" s="132"/>
      <c r="C98" s="97"/>
      <c r="D98" s="108" t="s">
        <v>1130</v>
      </c>
      <c r="E98" s="97"/>
      <c r="F98" s="97"/>
      <c r="G98" s="97"/>
      <c r="H98" s="97"/>
      <c r="I98" s="97"/>
      <c r="J98" s="97"/>
      <c r="K98" s="97"/>
      <c r="L98" s="97"/>
      <c r="M98" s="97"/>
      <c r="N98" s="185">
        <f>N169</f>
        <v>0</v>
      </c>
      <c r="O98" s="191"/>
      <c r="P98" s="191"/>
      <c r="Q98" s="191"/>
      <c r="R98" s="133"/>
    </row>
    <row r="99" spans="2:65" s="1" customFormat="1" ht="21.75" customHeight="1"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6"/>
    </row>
    <row r="100" spans="2:65" s="1" customFormat="1" ht="29.25" customHeight="1">
      <c r="B100" s="34"/>
      <c r="C100" s="127" t="s">
        <v>151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253">
        <f>ROUND(N101+N102+N103+N104+N105+N106,2)</f>
        <v>0</v>
      </c>
      <c r="O100" s="254"/>
      <c r="P100" s="254"/>
      <c r="Q100" s="254"/>
      <c r="R100" s="36"/>
      <c r="T100" s="134"/>
      <c r="U100" s="135" t="s">
        <v>39</v>
      </c>
    </row>
    <row r="101" spans="2:65" s="1" customFormat="1" ht="18" customHeight="1">
      <c r="B101" s="136"/>
      <c r="C101" s="137"/>
      <c r="D101" s="182" t="s">
        <v>152</v>
      </c>
      <c r="E101" s="251"/>
      <c r="F101" s="251"/>
      <c r="G101" s="251"/>
      <c r="H101" s="251"/>
      <c r="I101" s="137"/>
      <c r="J101" s="137"/>
      <c r="K101" s="137"/>
      <c r="L101" s="137"/>
      <c r="M101" s="137"/>
      <c r="N101" s="184">
        <f>ROUND(N89*T101,2)</f>
        <v>0</v>
      </c>
      <c r="O101" s="252"/>
      <c r="P101" s="252"/>
      <c r="Q101" s="252"/>
      <c r="R101" s="139"/>
      <c r="S101" s="137"/>
      <c r="T101" s="140"/>
      <c r="U101" s="141" t="s">
        <v>42</v>
      </c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3" t="s">
        <v>153</v>
      </c>
      <c r="AZ101" s="142"/>
      <c r="BA101" s="142"/>
      <c r="BB101" s="142"/>
      <c r="BC101" s="142"/>
      <c r="BD101" s="142"/>
      <c r="BE101" s="144">
        <f t="shared" ref="BE101:BE106" si="0">IF(U101="základná",N101,0)</f>
        <v>0</v>
      </c>
      <c r="BF101" s="144">
        <f t="shared" ref="BF101:BF106" si="1">IF(U101="znížená",N101,0)</f>
        <v>0</v>
      </c>
      <c r="BG101" s="144">
        <f t="shared" ref="BG101:BG106" si="2">IF(U101="zákl. prenesená",N101,0)</f>
        <v>0</v>
      </c>
      <c r="BH101" s="144">
        <f t="shared" ref="BH101:BH106" si="3">IF(U101="zníž. prenesená",N101,0)</f>
        <v>0</v>
      </c>
      <c r="BI101" s="144">
        <f t="shared" ref="BI101:BI106" si="4">IF(U101="nulová",N101,0)</f>
        <v>0</v>
      </c>
      <c r="BJ101" s="143" t="s">
        <v>87</v>
      </c>
      <c r="BK101" s="142"/>
      <c r="BL101" s="142"/>
      <c r="BM101" s="142"/>
    </row>
    <row r="102" spans="2:65" s="1" customFormat="1" ht="18" customHeight="1">
      <c r="B102" s="136"/>
      <c r="C102" s="137"/>
      <c r="D102" s="182" t="s">
        <v>154</v>
      </c>
      <c r="E102" s="251"/>
      <c r="F102" s="251"/>
      <c r="G102" s="251"/>
      <c r="H102" s="251"/>
      <c r="I102" s="137"/>
      <c r="J102" s="137"/>
      <c r="K102" s="137"/>
      <c r="L102" s="137"/>
      <c r="M102" s="137"/>
      <c r="N102" s="184">
        <f>ROUND(N89*T102,2)</f>
        <v>0</v>
      </c>
      <c r="O102" s="252"/>
      <c r="P102" s="252"/>
      <c r="Q102" s="252"/>
      <c r="R102" s="139"/>
      <c r="S102" s="137"/>
      <c r="T102" s="140"/>
      <c r="U102" s="141" t="s">
        <v>42</v>
      </c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3" t="s">
        <v>153</v>
      </c>
      <c r="AZ102" s="142"/>
      <c r="BA102" s="142"/>
      <c r="BB102" s="142"/>
      <c r="BC102" s="142"/>
      <c r="BD102" s="142"/>
      <c r="BE102" s="144">
        <f t="shared" si="0"/>
        <v>0</v>
      </c>
      <c r="BF102" s="144">
        <f t="shared" si="1"/>
        <v>0</v>
      </c>
      <c r="BG102" s="144">
        <f t="shared" si="2"/>
        <v>0</v>
      </c>
      <c r="BH102" s="144">
        <f t="shared" si="3"/>
        <v>0</v>
      </c>
      <c r="BI102" s="144">
        <f t="shared" si="4"/>
        <v>0</v>
      </c>
      <c r="BJ102" s="143" t="s">
        <v>87</v>
      </c>
      <c r="BK102" s="142"/>
      <c r="BL102" s="142"/>
      <c r="BM102" s="142"/>
    </row>
    <row r="103" spans="2:65" s="1" customFormat="1" ht="18" customHeight="1">
      <c r="B103" s="136"/>
      <c r="C103" s="137"/>
      <c r="D103" s="182" t="s">
        <v>155</v>
      </c>
      <c r="E103" s="251"/>
      <c r="F103" s="251"/>
      <c r="G103" s="251"/>
      <c r="H103" s="251"/>
      <c r="I103" s="137"/>
      <c r="J103" s="137"/>
      <c r="K103" s="137"/>
      <c r="L103" s="137"/>
      <c r="M103" s="137"/>
      <c r="N103" s="184">
        <f>ROUND(N89*T103,2)</f>
        <v>0</v>
      </c>
      <c r="O103" s="252"/>
      <c r="P103" s="252"/>
      <c r="Q103" s="252"/>
      <c r="R103" s="139"/>
      <c r="S103" s="137"/>
      <c r="T103" s="140"/>
      <c r="U103" s="141" t="s">
        <v>42</v>
      </c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3" t="s">
        <v>153</v>
      </c>
      <c r="AZ103" s="142"/>
      <c r="BA103" s="142"/>
      <c r="BB103" s="142"/>
      <c r="BC103" s="142"/>
      <c r="BD103" s="142"/>
      <c r="BE103" s="144">
        <f t="shared" si="0"/>
        <v>0</v>
      </c>
      <c r="BF103" s="144">
        <f t="shared" si="1"/>
        <v>0</v>
      </c>
      <c r="BG103" s="144">
        <f t="shared" si="2"/>
        <v>0</v>
      </c>
      <c r="BH103" s="144">
        <f t="shared" si="3"/>
        <v>0</v>
      </c>
      <c r="BI103" s="144">
        <f t="shared" si="4"/>
        <v>0</v>
      </c>
      <c r="BJ103" s="143" t="s">
        <v>87</v>
      </c>
      <c r="BK103" s="142"/>
      <c r="BL103" s="142"/>
      <c r="BM103" s="142"/>
    </row>
    <row r="104" spans="2:65" s="1" customFormat="1" ht="18" customHeight="1">
      <c r="B104" s="136"/>
      <c r="C104" s="137"/>
      <c r="D104" s="182" t="s">
        <v>156</v>
      </c>
      <c r="E104" s="251"/>
      <c r="F104" s="251"/>
      <c r="G104" s="251"/>
      <c r="H104" s="251"/>
      <c r="I104" s="137"/>
      <c r="J104" s="137"/>
      <c r="K104" s="137"/>
      <c r="L104" s="137"/>
      <c r="M104" s="137"/>
      <c r="N104" s="184">
        <f>ROUND(N89*T104,2)</f>
        <v>0</v>
      </c>
      <c r="O104" s="252"/>
      <c r="P104" s="252"/>
      <c r="Q104" s="252"/>
      <c r="R104" s="139"/>
      <c r="S104" s="137"/>
      <c r="T104" s="140"/>
      <c r="U104" s="141" t="s">
        <v>42</v>
      </c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3" t="s">
        <v>153</v>
      </c>
      <c r="AZ104" s="142"/>
      <c r="BA104" s="142"/>
      <c r="BB104" s="142"/>
      <c r="BC104" s="142"/>
      <c r="BD104" s="142"/>
      <c r="BE104" s="144">
        <f t="shared" si="0"/>
        <v>0</v>
      </c>
      <c r="BF104" s="144">
        <f t="shared" si="1"/>
        <v>0</v>
      </c>
      <c r="BG104" s="144">
        <f t="shared" si="2"/>
        <v>0</v>
      </c>
      <c r="BH104" s="144">
        <f t="shared" si="3"/>
        <v>0</v>
      </c>
      <c r="BI104" s="144">
        <f t="shared" si="4"/>
        <v>0</v>
      </c>
      <c r="BJ104" s="143" t="s">
        <v>87</v>
      </c>
      <c r="BK104" s="142"/>
      <c r="BL104" s="142"/>
      <c r="BM104" s="142"/>
    </row>
    <row r="105" spans="2:65" s="1" customFormat="1" ht="18" customHeight="1">
      <c r="B105" s="136"/>
      <c r="C105" s="137"/>
      <c r="D105" s="182" t="s">
        <v>157</v>
      </c>
      <c r="E105" s="251"/>
      <c r="F105" s="251"/>
      <c r="G105" s="251"/>
      <c r="H105" s="251"/>
      <c r="I105" s="137"/>
      <c r="J105" s="137"/>
      <c r="K105" s="137"/>
      <c r="L105" s="137"/>
      <c r="M105" s="137"/>
      <c r="N105" s="184">
        <f>ROUND(N89*T105,2)</f>
        <v>0</v>
      </c>
      <c r="O105" s="252"/>
      <c r="P105" s="252"/>
      <c r="Q105" s="252"/>
      <c r="R105" s="139"/>
      <c r="S105" s="137"/>
      <c r="T105" s="140"/>
      <c r="U105" s="141" t="s">
        <v>42</v>
      </c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42"/>
      <c r="AW105" s="142"/>
      <c r="AX105" s="142"/>
      <c r="AY105" s="143" t="s">
        <v>153</v>
      </c>
      <c r="AZ105" s="142"/>
      <c r="BA105" s="142"/>
      <c r="BB105" s="142"/>
      <c r="BC105" s="142"/>
      <c r="BD105" s="142"/>
      <c r="BE105" s="144">
        <f t="shared" si="0"/>
        <v>0</v>
      </c>
      <c r="BF105" s="144">
        <f t="shared" si="1"/>
        <v>0</v>
      </c>
      <c r="BG105" s="144">
        <f t="shared" si="2"/>
        <v>0</v>
      </c>
      <c r="BH105" s="144">
        <f t="shared" si="3"/>
        <v>0</v>
      </c>
      <c r="BI105" s="144">
        <f t="shared" si="4"/>
        <v>0</v>
      </c>
      <c r="BJ105" s="143" t="s">
        <v>87</v>
      </c>
      <c r="BK105" s="142"/>
      <c r="BL105" s="142"/>
      <c r="BM105" s="142"/>
    </row>
    <row r="106" spans="2:65" s="1" customFormat="1" ht="18" customHeight="1">
      <c r="B106" s="136"/>
      <c r="C106" s="137"/>
      <c r="D106" s="138" t="s">
        <v>158</v>
      </c>
      <c r="E106" s="137"/>
      <c r="F106" s="137"/>
      <c r="G106" s="137"/>
      <c r="H106" s="137"/>
      <c r="I106" s="137"/>
      <c r="J106" s="137"/>
      <c r="K106" s="137"/>
      <c r="L106" s="137"/>
      <c r="M106" s="137"/>
      <c r="N106" s="184">
        <f>ROUND(N89*T106,2)</f>
        <v>0</v>
      </c>
      <c r="O106" s="252"/>
      <c r="P106" s="252"/>
      <c r="Q106" s="252"/>
      <c r="R106" s="139"/>
      <c r="S106" s="137"/>
      <c r="T106" s="145"/>
      <c r="U106" s="146" t="s">
        <v>42</v>
      </c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142"/>
      <c r="AX106" s="142"/>
      <c r="AY106" s="143" t="s">
        <v>159</v>
      </c>
      <c r="AZ106" s="142"/>
      <c r="BA106" s="142"/>
      <c r="BB106" s="142"/>
      <c r="BC106" s="142"/>
      <c r="BD106" s="142"/>
      <c r="BE106" s="144">
        <f t="shared" si="0"/>
        <v>0</v>
      </c>
      <c r="BF106" s="144">
        <f t="shared" si="1"/>
        <v>0</v>
      </c>
      <c r="BG106" s="144">
        <f t="shared" si="2"/>
        <v>0</v>
      </c>
      <c r="BH106" s="144">
        <f t="shared" si="3"/>
        <v>0</v>
      </c>
      <c r="BI106" s="144">
        <f t="shared" si="4"/>
        <v>0</v>
      </c>
      <c r="BJ106" s="143" t="s">
        <v>87</v>
      </c>
      <c r="BK106" s="142"/>
      <c r="BL106" s="142"/>
      <c r="BM106" s="142"/>
    </row>
    <row r="107" spans="2:65" s="1" customFormat="1"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</row>
    <row r="108" spans="2:65" s="1" customFormat="1" ht="29.25" customHeight="1">
      <c r="B108" s="34"/>
      <c r="C108" s="118" t="s">
        <v>124</v>
      </c>
      <c r="D108" s="119"/>
      <c r="E108" s="119"/>
      <c r="F108" s="119"/>
      <c r="G108" s="119"/>
      <c r="H108" s="119"/>
      <c r="I108" s="119"/>
      <c r="J108" s="119"/>
      <c r="K108" s="119"/>
      <c r="L108" s="179">
        <f>ROUND(SUM(N89+N100),2)</f>
        <v>0</v>
      </c>
      <c r="M108" s="179"/>
      <c r="N108" s="179"/>
      <c r="O108" s="179"/>
      <c r="P108" s="179"/>
      <c r="Q108" s="179"/>
      <c r="R108" s="36"/>
    </row>
    <row r="109" spans="2:65" s="1" customFormat="1" ht="6.9" customHeight="1">
      <c r="B109" s="58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60"/>
    </row>
    <row r="113" spans="2:63" s="1" customFormat="1" ht="6.9" customHeight="1"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3"/>
    </row>
    <row r="114" spans="2:63" s="1" customFormat="1" ht="36.9" customHeight="1">
      <c r="B114" s="34"/>
      <c r="C114" s="205" t="s">
        <v>160</v>
      </c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  <c r="R114" s="36"/>
    </row>
    <row r="115" spans="2:63" s="1" customFormat="1" ht="6.9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63" s="1" customFormat="1" ht="30" customHeight="1">
      <c r="B116" s="34"/>
      <c r="C116" s="30" t="s">
        <v>18</v>
      </c>
      <c r="D116" s="35"/>
      <c r="E116" s="35"/>
      <c r="F116" s="245" t="str">
        <f>F6</f>
        <v>Rozšírenie materskej školy - Jakubovany</v>
      </c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35"/>
      <c r="R116" s="36"/>
    </row>
    <row r="117" spans="2:63" ht="30" customHeight="1">
      <c r="B117" s="22"/>
      <c r="C117" s="30" t="s">
        <v>131</v>
      </c>
      <c r="D117" s="26"/>
      <c r="E117" s="26"/>
      <c r="F117" s="245" t="s">
        <v>411</v>
      </c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6"/>
      <c r="R117" s="23"/>
    </row>
    <row r="118" spans="2:63" s="1" customFormat="1" ht="36.9" customHeight="1">
      <c r="B118" s="34"/>
      <c r="C118" s="68" t="s">
        <v>133</v>
      </c>
      <c r="D118" s="35"/>
      <c r="E118" s="35"/>
      <c r="F118" s="207" t="str">
        <f>F8</f>
        <v>05 - Silnoprúdové rozvody</v>
      </c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35"/>
      <c r="R118" s="36"/>
    </row>
    <row r="119" spans="2:63" s="1" customFormat="1" ht="6.9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  <row r="120" spans="2:63" s="1" customFormat="1" ht="18" customHeight="1">
      <c r="B120" s="34"/>
      <c r="C120" s="30" t="s">
        <v>22</v>
      </c>
      <c r="D120" s="35"/>
      <c r="E120" s="35"/>
      <c r="F120" s="28" t="str">
        <f>F10</f>
        <v xml:space="preserve"> </v>
      </c>
      <c r="G120" s="35"/>
      <c r="H120" s="35"/>
      <c r="I120" s="35"/>
      <c r="J120" s="35"/>
      <c r="K120" s="30" t="s">
        <v>24</v>
      </c>
      <c r="L120" s="35"/>
      <c r="M120" s="214">
        <f>IF(O10="","",O10)</f>
        <v>42926</v>
      </c>
      <c r="N120" s="214"/>
      <c r="O120" s="214"/>
      <c r="P120" s="214"/>
      <c r="Q120" s="35"/>
      <c r="R120" s="36"/>
    </row>
    <row r="121" spans="2:63" s="1" customFormat="1" ht="6.9" customHeight="1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63" s="1" customFormat="1" ht="13.2">
      <c r="B122" s="34"/>
      <c r="C122" s="30" t="s">
        <v>25</v>
      </c>
      <c r="D122" s="35"/>
      <c r="E122" s="35"/>
      <c r="F122" s="28" t="str">
        <f>E13</f>
        <v>obec Jakubovany</v>
      </c>
      <c r="G122" s="35"/>
      <c r="H122" s="35"/>
      <c r="I122" s="35"/>
      <c r="J122" s="35"/>
      <c r="K122" s="30" t="s">
        <v>30</v>
      </c>
      <c r="L122" s="35"/>
      <c r="M122" s="219" t="str">
        <f>E19</f>
        <v>aut.Ing.Peter Jurica</v>
      </c>
      <c r="N122" s="219"/>
      <c r="O122" s="219"/>
      <c r="P122" s="219"/>
      <c r="Q122" s="219"/>
      <c r="R122" s="36"/>
    </row>
    <row r="123" spans="2:63" s="1" customFormat="1" ht="14.4" customHeight="1">
      <c r="B123" s="34"/>
      <c r="C123" s="30" t="s">
        <v>29</v>
      </c>
      <c r="D123" s="35"/>
      <c r="E123" s="35"/>
      <c r="F123" s="28" t="str">
        <f>IF(E16="","",E16)</f>
        <v>.</v>
      </c>
      <c r="G123" s="35"/>
      <c r="H123" s="35"/>
      <c r="I123" s="35"/>
      <c r="J123" s="35"/>
      <c r="K123" s="30" t="s">
        <v>33</v>
      </c>
      <c r="L123" s="35"/>
      <c r="M123" s="219" t="str">
        <f>E22</f>
        <v xml:space="preserve"> </v>
      </c>
      <c r="N123" s="219"/>
      <c r="O123" s="219"/>
      <c r="P123" s="219"/>
      <c r="Q123" s="219"/>
      <c r="R123" s="36"/>
    </row>
    <row r="124" spans="2:63" s="1" customFormat="1" ht="10.35" customHeight="1"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6"/>
    </row>
    <row r="125" spans="2:63" s="9" customFormat="1" ht="29.25" customHeight="1">
      <c r="B125" s="147"/>
      <c r="C125" s="148" t="s">
        <v>161</v>
      </c>
      <c r="D125" s="149" t="s">
        <v>162</v>
      </c>
      <c r="E125" s="149" t="s">
        <v>57</v>
      </c>
      <c r="F125" s="248" t="s">
        <v>163</v>
      </c>
      <c r="G125" s="248"/>
      <c r="H125" s="248"/>
      <c r="I125" s="248"/>
      <c r="J125" s="149" t="s">
        <v>164</v>
      </c>
      <c r="K125" s="149" t="s">
        <v>165</v>
      </c>
      <c r="L125" s="249" t="s">
        <v>166</v>
      </c>
      <c r="M125" s="249"/>
      <c r="N125" s="248" t="s">
        <v>138</v>
      </c>
      <c r="O125" s="248"/>
      <c r="P125" s="248"/>
      <c r="Q125" s="250"/>
      <c r="R125" s="150"/>
      <c r="T125" s="74" t="s">
        <v>167</v>
      </c>
      <c r="U125" s="75" t="s">
        <v>39</v>
      </c>
      <c r="V125" s="75" t="s">
        <v>168</v>
      </c>
      <c r="W125" s="75" t="s">
        <v>169</v>
      </c>
      <c r="X125" s="75" t="s">
        <v>170</v>
      </c>
      <c r="Y125" s="75" t="s">
        <v>171</v>
      </c>
      <c r="Z125" s="75" t="s">
        <v>172</v>
      </c>
      <c r="AA125" s="76" t="s">
        <v>173</v>
      </c>
    </row>
    <row r="126" spans="2:63" s="1" customFormat="1" ht="29.25" customHeight="1">
      <c r="B126" s="34"/>
      <c r="C126" s="78" t="s">
        <v>135</v>
      </c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233">
        <f>BK126</f>
        <v>0</v>
      </c>
      <c r="O126" s="234"/>
      <c r="P126" s="234"/>
      <c r="Q126" s="234"/>
      <c r="R126" s="36"/>
      <c r="T126" s="77"/>
      <c r="U126" s="50"/>
      <c r="V126" s="50"/>
      <c r="W126" s="151">
        <f>W127+W175</f>
        <v>0</v>
      </c>
      <c r="X126" s="50"/>
      <c r="Y126" s="151">
        <f>Y127+Y175</f>
        <v>0</v>
      </c>
      <c r="Z126" s="50"/>
      <c r="AA126" s="152">
        <f>AA127+AA175</f>
        <v>0</v>
      </c>
      <c r="AT126" s="18" t="s">
        <v>74</v>
      </c>
      <c r="AU126" s="18" t="s">
        <v>140</v>
      </c>
      <c r="BK126" s="153">
        <f>BK127+BK175</f>
        <v>0</v>
      </c>
    </row>
    <row r="127" spans="2:63" s="10" customFormat="1" ht="37.35" customHeight="1">
      <c r="B127" s="154"/>
      <c r="C127" s="155"/>
      <c r="D127" s="156" t="s">
        <v>1122</v>
      </c>
      <c r="E127" s="156"/>
      <c r="F127" s="156"/>
      <c r="G127" s="156"/>
      <c r="H127" s="156"/>
      <c r="I127" s="156"/>
      <c r="J127" s="156"/>
      <c r="K127" s="156"/>
      <c r="L127" s="156"/>
      <c r="M127" s="156"/>
      <c r="N127" s="235">
        <f>BK127</f>
        <v>0</v>
      </c>
      <c r="O127" s="236"/>
      <c r="P127" s="236"/>
      <c r="Q127" s="236"/>
      <c r="R127" s="157"/>
      <c r="T127" s="158"/>
      <c r="U127" s="155"/>
      <c r="V127" s="155"/>
      <c r="W127" s="159">
        <f>W128+W135+W138+W141+W150+W154+W160+W169</f>
        <v>0</v>
      </c>
      <c r="X127" s="155"/>
      <c r="Y127" s="159">
        <f>Y128+Y135+Y138+Y141+Y150+Y154+Y160+Y169</f>
        <v>0</v>
      </c>
      <c r="Z127" s="155"/>
      <c r="AA127" s="160">
        <f>AA128+AA135+AA138+AA141+AA150+AA154+AA160+AA169</f>
        <v>0</v>
      </c>
      <c r="AR127" s="161" t="s">
        <v>82</v>
      </c>
      <c r="AT127" s="162" t="s">
        <v>74</v>
      </c>
      <c r="AU127" s="162" t="s">
        <v>75</v>
      </c>
      <c r="AY127" s="161" t="s">
        <v>174</v>
      </c>
      <c r="BK127" s="163">
        <f>BK128+BK135+BK138+BK141+BK150+BK154+BK160+BK169</f>
        <v>0</v>
      </c>
    </row>
    <row r="128" spans="2:63" s="10" customFormat="1" ht="19.95" customHeight="1">
      <c r="B128" s="154"/>
      <c r="C128" s="155"/>
      <c r="D128" s="164" t="s">
        <v>1123</v>
      </c>
      <c r="E128" s="164"/>
      <c r="F128" s="164"/>
      <c r="G128" s="164"/>
      <c r="H128" s="164"/>
      <c r="I128" s="164"/>
      <c r="J128" s="164"/>
      <c r="K128" s="164"/>
      <c r="L128" s="164"/>
      <c r="M128" s="164"/>
      <c r="N128" s="237">
        <f>BK128</f>
        <v>0</v>
      </c>
      <c r="O128" s="238"/>
      <c r="P128" s="238"/>
      <c r="Q128" s="238"/>
      <c r="R128" s="157"/>
      <c r="T128" s="158"/>
      <c r="U128" s="155"/>
      <c r="V128" s="155"/>
      <c r="W128" s="159">
        <f>SUM(W129:W134)</f>
        <v>0</v>
      </c>
      <c r="X128" s="155"/>
      <c r="Y128" s="159">
        <f>SUM(Y129:Y134)</f>
        <v>0</v>
      </c>
      <c r="Z128" s="155"/>
      <c r="AA128" s="160">
        <f>SUM(AA129:AA134)</f>
        <v>0</v>
      </c>
      <c r="AR128" s="161" t="s">
        <v>82</v>
      </c>
      <c r="AT128" s="162" t="s">
        <v>74</v>
      </c>
      <c r="AU128" s="162" t="s">
        <v>82</v>
      </c>
      <c r="AY128" s="161" t="s">
        <v>174</v>
      </c>
      <c r="BK128" s="163">
        <f>SUM(BK129:BK134)</f>
        <v>0</v>
      </c>
    </row>
    <row r="129" spans="2:65" s="1" customFormat="1" ht="31.5" customHeight="1">
      <c r="B129" s="136"/>
      <c r="C129" s="165" t="s">
        <v>82</v>
      </c>
      <c r="D129" s="165" t="s">
        <v>175</v>
      </c>
      <c r="E129" s="166" t="s">
        <v>1131</v>
      </c>
      <c r="F129" s="239" t="s">
        <v>1132</v>
      </c>
      <c r="G129" s="239"/>
      <c r="H129" s="239"/>
      <c r="I129" s="239"/>
      <c r="J129" s="167" t="s">
        <v>1133</v>
      </c>
      <c r="K129" s="168">
        <v>40</v>
      </c>
      <c r="L129" s="240">
        <v>0</v>
      </c>
      <c r="M129" s="240"/>
      <c r="N129" s="241">
        <f t="shared" ref="N129:N134" si="5">ROUND(L129*K129,2)</f>
        <v>0</v>
      </c>
      <c r="O129" s="241"/>
      <c r="P129" s="241"/>
      <c r="Q129" s="241"/>
      <c r="R129" s="139"/>
      <c r="T129" s="169" t="s">
        <v>5</v>
      </c>
      <c r="U129" s="43" t="s">
        <v>42</v>
      </c>
      <c r="V129" s="35"/>
      <c r="W129" s="170">
        <f t="shared" ref="W129:W134" si="6">V129*K129</f>
        <v>0</v>
      </c>
      <c r="X129" s="170">
        <v>0</v>
      </c>
      <c r="Y129" s="170">
        <f t="shared" ref="Y129:Y134" si="7">X129*K129</f>
        <v>0</v>
      </c>
      <c r="Z129" s="170">
        <v>0</v>
      </c>
      <c r="AA129" s="171">
        <f t="shared" ref="AA129:AA134" si="8">Z129*K129</f>
        <v>0</v>
      </c>
      <c r="AR129" s="18" t="s">
        <v>179</v>
      </c>
      <c r="AT129" s="18" t="s">
        <v>175</v>
      </c>
      <c r="AU129" s="18" t="s">
        <v>87</v>
      </c>
      <c r="AY129" s="18" t="s">
        <v>174</v>
      </c>
      <c r="BE129" s="112">
        <f t="shared" ref="BE129:BE134" si="9">IF(U129="základná",N129,0)</f>
        <v>0</v>
      </c>
      <c r="BF129" s="112">
        <f t="shared" ref="BF129:BF134" si="10">IF(U129="znížená",N129,0)</f>
        <v>0</v>
      </c>
      <c r="BG129" s="112">
        <f t="shared" ref="BG129:BG134" si="11">IF(U129="zákl. prenesená",N129,0)</f>
        <v>0</v>
      </c>
      <c r="BH129" s="112">
        <f t="shared" ref="BH129:BH134" si="12">IF(U129="zníž. prenesená",N129,0)</f>
        <v>0</v>
      </c>
      <c r="BI129" s="112">
        <f t="shared" ref="BI129:BI134" si="13">IF(U129="nulová",N129,0)</f>
        <v>0</v>
      </c>
      <c r="BJ129" s="18" t="s">
        <v>87</v>
      </c>
      <c r="BK129" s="112">
        <f t="shared" ref="BK129:BK134" si="14">ROUND(L129*K129,2)</f>
        <v>0</v>
      </c>
      <c r="BL129" s="18" t="s">
        <v>179</v>
      </c>
      <c r="BM129" s="18" t="s">
        <v>87</v>
      </c>
    </row>
    <row r="130" spans="2:65" s="1" customFormat="1" ht="31.5" customHeight="1">
      <c r="B130" s="136"/>
      <c r="C130" s="172" t="s">
        <v>87</v>
      </c>
      <c r="D130" s="172" t="s">
        <v>278</v>
      </c>
      <c r="E130" s="173" t="s">
        <v>1134</v>
      </c>
      <c r="F130" s="242" t="s">
        <v>1135</v>
      </c>
      <c r="G130" s="242"/>
      <c r="H130" s="242"/>
      <c r="I130" s="242"/>
      <c r="J130" s="174" t="s">
        <v>1133</v>
      </c>
      <c r="K130" s="175">
        <v>40</v>
      </c>
      <c r="L130" s="243">
        <v>0</v>
      </c>
      <c r="M130" s="243"/>
      <c r="N130" s="244">
        <f t="shared" si="5"/>
        <v>0</v>
      </c>
      <c r="O130" s="241"/>
      <c r="P130" s="241"/>
      <c r="Q130" s="241"/>
      <c r="R130" s="139"/>
      <c r="T130" s="169" t="s">
        <v>5</v>
      </c>
      <c r="U130" s="43" t="s">
        <v>42</v>
      </c>
      <c r="V130" s="35"/>
      <c r="W130" s="170">
        <f t="shared" si="6"/>
        <v>0</v>
      </c>
      <c r="X130" s="170">
        <v>0</v>
      </c>
      <c r="Y130" s="170">
        <f t="shared" si="7"/>
        <v>0</v>
      </c>
      <c r="Z130" s="170">
        <v>0</v>
      </c>
      <c r="AA130" s="171">
        <f t="shared" si="8"/>
        <v>0</v>
      </c>
      <c r="AR130" s="18" t="s">
        <v>204</v>
      </c>
      <c r="AT130" s="18" t="s">
        <v>278</v>
      </c>
      <c r="AU130" s="18" t="s">
        <v>87</v>
      </c>
      <c r="AY130" s="18" t="s">
        <v>174</v>
      </c>
      <c r="BE130" s="112">
        <f t="shared" si="9"/>
        <v>0</v>
      </c>
      <c r="BF130" s="112">
        <f t="shared" si="10"/>
        <v>0</v>
      </c>
      <c r="BG130" s="112">
        <f t="shared" si="11"/>
        <v>0</v>
      </c>
      <c r="BH130" s="112">
        <f t="shared" si="12"/>
        <v>0</v>
      </c>
      <c r="BI130" s="112">
        <f t="shared" si="13"/>
        <v>0</v>
      </c>
      <c r="BJ130" s="18" t="s">
        <v>87</v>
      </c>
      <c r="BK130" s="112">
        <f t="shared" si="14"/>
        <v>0</v>
      </c>
      <c r="BL130" s="18" t="s">
        <v>179</v>
      </c>
      <c r="BM130" s="18" t="s">
        <v>179</v>
      </c>
    </row>
    <row r="131" spans="2:65" s="1" customFormat="1" ht="31.5" customHeight="1">
      <c r="B131" s="136"/>
      <c r="C131" s="165" t="s">
        <v>184</v>
      </c>
      <c r="D131" s="165" t="s">
        <v>175</v>
      </c>
      <c r="E131" s="166" t="s">
        <v>1136</v>
      </c>
      <c r="F131" s="239" t="s">
        <v>1137</v>
      </c>
      <c r="G131" s="239"/>
      <c r="H131" s="239"/>
      <c r="I131" s="239"/>
      <c r="J131" s="167" t="s">
        <v>1133</v>
      </c>
      <c r="K131" s="168">
        <v>7</v>
      </c>
      <c r="L131" s="240">
        <v>0</v>
      </c>
      <c r="M131" s="240"/>
      <c r="N131" s="241">
        <f t="shared" si="5"/>
        <v>0</v>
      </c>
      <c r="O131" s="241"/>
      <c r="P131" s="241"/>
      <c r="Q131" s="241"/>
      <c r="R131" s="139"/>
      <c r="T131" s="169" t="s">
        <v>5</v>
      </c>
      <c r="U131" s="43" t="s">
        <v>42</v>
      </c>
      <c r="V131" s="35"/>
      <c r="W131" s="170">
        <f t="shared" si="6"/>
        <v>0</v>
      </c>
      <c r="X131" s="170">
        <v>0</v>
      </c>
      <c r="Y131" s="170">
        <f t="shared" si="7"/>
        <v>0</v>
      </c>
      <c r="Z131" s="170">
        <v>0</v>
      </c>
      <c r="AA131" s="171">
        <f t="shared" si="8"/>
        <v>0</v>
      </c>
      <c r="AR131" s="18" t="s">
        <v>179</v>
      </c>
      <c r="AT131" s="18" t="s">
        <v>175</v>
      </c>
      <c r="AU131" s="18" t="s">
        <v>87</v>
      </c>
      <c r="AY131" s="18" t="s">
        <v>174</v>
      </c>
      <c r="BE131" s="112">
        <f t="shared" si="9"/>
        <v>0</v>
      </c>
      <c r="BF131" s="112">
        <f t="shared" si="10"/>
        <v>0</v>
      </c>
      <c r="BG131" s="112">
        <f t="shared" si="11"/>
        <v>0</v>
      </c>
      <c r="BH131" s="112">
        <f t="shared" si="12"/>
        <v>0</v>
      </c>
      <c r="BI131" s="112">
        <f t="shared" si="13"/>
        <v>0</v>
      </c>
      <c r="BJ131" s="18" t="s">
        <v>87</v>
      </c>
      <c r="BK131" s="112">
        <f t="shared" si="14"/>
        <v>0</v>
      </c>
      <c r="BL131" s="18" t="s">
        <v>179</v>
      </c>
      <c r="BM131" s="18" t="s">
        <v>195</v>
      </c>
    </row>
    <row r="132" spans="2:65" s="1" customFormat="1" ht="31.5" customHeight="1">
      <c r="B132" s="136"/>
      <c r="C132" s="172" t="s">
        <v>179</v>
      </c>
      <c r="D132" s="172" t="s">
        <v>278</v>
      </c>
      <c r="E132" s="173" t="s">
        <v>1138</v>
      </c>
      <c r="F132" s="242" t="s">
        <v>1139</v>
      </c>
      <c r="G132" s="242"/>
      <c r="H132" s="242"/>
      <c r="I132" s="242"/>
      <c r="J132" s="174" t="s">
        <v>1133</v>
      </c>
      <c r="K132" s="175">
        <v>7</v>
      </c>
      <c r="L132" s="243">
        <v>0</v>
      </c>
      <c r="M132" s="243"/>
      <c r="N132" s="244">
        <f t="shared" si="5"/>
        <v>0</v>
      </c>
      <c r="O132" s="241"/>
      <c r="P132" s="241"/>
      <c r="Q132" s="241"/>
      <c r="R132" s="139"/>
      <c r="T132" s="169" t="s">
        <v>5</v>
      </c>
      <c r="U132" s="43" t="s">
        <v>42</v>
      </c>
      <c r="V132" s="35"/>
      <c r="W132" s="170">
        <f t="shared" si="6"/>
        <v>0</v>
      </c>
      <c r="X132" s="170">
        <v>0</v>
      </c>
      <c r="Y132" s="170">
        <f t="shared" si="7"/>
        <v>0</v>
      </c>
      <c r="Z132" s="170">
        <v>0</v>
      </c>
      <c r="AA132" s="171">
        <f t="shared" si="8"/>
        <v>0</v>
      </c>
      <c r="AR132" s="18" t="s">
        <v>204</v>
      </c>
      <c r="AT132" s="18" t="s">
        <v>278</v>
      </c>
      <c r="AU132" s="18" t="s">
        <v>87</v>
      </c>
      <c r="AY132" s="18" t="s">
        <v>174</v>
      </c>
      <c r="BE132" s="112">
        <f t="shared" si="9"/>
        <v>0</v>
      </c>
      <c r="BF132" s="112">
        <f t="shared" si="10"/>
        <v>0</v>
      </c>
      <c r="BG132" s="112">
        <f t="shared" si="11"/>
        <v>0</v>
      </c>
      <c r="BH132" s="112">
        <f t="shared" si="12"/>
        <v>0</v>
      </c>
      <c r="BI132" s="112">
        <f t="shared" si="13"/>
        <v>0</v>
      </c>
      <c r="BJ132" s="18" t="s">
        <v>87</v>
      </c>
      <c r="BK132" s="112">
        <f t="shared" si="14"/>
        <v>0</v>
      </c>
      <c r="BL132" s="18" t="s">
        <v>179</v>
      </c>
      <c r="BM132" s="18" t="s">
        <v>204</v>
      </c>
    </row>
    <row r="133" spans="2:65" s="1" customFormat="1" ht="44.25" customHeight="1">
      <c r="B133" s="136"/>
      <c r="C133" s="165" t="s">
        <v>191</v>
      </c>
      <c r="D133" s="165" t="s">
        <v>175</v>
      </c>
      <c r="E133" s="166" t="s">
        <v>1140</v>
      </c>
      <c r="F133" s="239" t="s">
        <v>1141</v>
      </c>
      <c r="G133" s="239"/>
      <c r="H133" s="239"/>
      <c r="I133" s="239"/>
      <c r="J133" s="167" t="s">
        <v>1133</v>
      </c>
      <c r="K133" s="168">
        <v>40</v>
      </c>
      <c r="L133" s="240">
        <v>0</v>
      </c>
      <c r="M133" s="240"/>
      <c r="N133" s="241">
        <f t="shared" si="5"/>
        <v>0</v>
      </c>
      <c r="O133" s="241"/>
      <c r="P133" s="241"/>
      <c r="Q133" s="241"/>
      <c r="R133" s="139"/>
      <c r="T133" s="169" t="s">
        <v>5</v>
      </c>
      <c r="U133" s="43" t="s">
        <v>42</v>
      </c>
      <c r="V133" s="35"/>
      <c r="W133" s="170">
        <f t="shared" si="6"/>
        <v>0</v>
      </c>
      <c r="X133" s="170">
        <v>0</v>
      </c>
      <c r="Y133" s="170">
        <f t="shared" si="7"/>
        <v>0</v>
      </c>
      <c r="Z133" s="170">
        <v>0</v>
      </c>
      <c r="AA133" s="171">
        <f t="shared" si="8"/>
        <v>0</v>
      </c>
      <c r="AR133" s="18" t="s">
        <v>179</v>
      </c>
      <c r="AT133" s="18" t="s">
        <v>175</v>
      </c>
      <c r="AU133" s="18" t="s">
        <v>87</v>
      </c>
      <c r="AY133" s="18" t="s">
        <v>174</v>
      </c>
      <c r="BE133" s="112">
        <f t="shared" si="9"/>
        <v>0</v>
      </c>
      <c r="BF133" s="112">
        <f t="shared" si="10"/>
        <v>0</v>
      </c>
      <c r="BG133" s="112">
        <f t="shared" si="11"/>
        <v>0</v>
      </c>
      <c r="BH133" s="112">
        <f t="shared" si="12"/>
        <v>0</v>
      </c>
      <c r="BI133" s="112">
        <f t="shared" si="13"/>
        <v>0</v>
      </c>
      <c r="BJ133" s="18" t="s">
        <v>87</v>
      </c>
      <c r="BK133" s="112">
        <f t="shared" si="14"/>
        <v>0</v>
      </c>
      <c r="BL133" s="18" t="s">
        <v>179</v>
      </c>
      <c r="BM133" s="18" t="s">
        <v>212</v>
      </c>
    </row>
    <row r="134" spans="2:65" s="1" customFormat="1" ht="22.5" customHeight="1">
      <c r="B134" s="136"/>
      <c r="C134" s="172" t="s">
        <v>195</v>
      </c>
      <c r="D134" s="172" t="s">
        <v>278</v>
      </c>
      <c r="E134" s="173" t="s">
        <v>1142</v>
      </c>
      <c r="F134" s="242" t="s">
        <v>1143</v>
      </c>
      <c r="G134" s="242"/>
      <c r="H134" s="242"/>
      <c r="I134" s="242"/>
      <c r="J134" s="174" t="s">
        <v>1133</v>
      </c>
      <c r="K134" s="175">
        <v>40</v>
      </c>
      <c r="L134" s="243">
        <v>0</v>
      </c>
      <c r="M134" s="243"/>
      <c r="N134" s="244">
        <f t="shared" si="5"/>
        <v>0</v>
      </c>
      <c r="O134" s="241"/>
      <c r="P134" s="241"/>
      <c r="Q134" s="241"/>
      <c r="R134" s="139"/>
      <c r="T134" s="169" t="s">
        <v>5</v>
      </c>
      <c r="U134" s="43" t="s">
        <v>42</v>
      </c>
      <c r="V134" s="35"/>
      <c r="W134" s="170">
        <f t="shared" si="6"/>
        <v>0</v>
      </c>
      <c r="X134" s="170">
        <v>0</v>
      </c>
      <c r="Y134" s="170">
        <f t="shared" si="7"/>
        <v>0</v>
      </c>
      <c r="Z134" s="170">
        <v>0</v>
      </c>
      <c r="AA134" s="171">
        <f t="shared" si="8"/>
        <v>0</v>
      </c>
      <c r="AR134" s="18" t="s">
        <v>204</v>
      </c>
      <c r="AT134" s="18" t="s">
        <v>278</v>
      </c>
      <c r="AU134" s="18" t="s">
        <v>87</v>
      </c>
      <c r="AY134" s="18" t="s">
        <v>174</v>
      </c>
      <c r="BE134" s="112">
        <f t="shared" si="9"/>
        <v>0</v>
      </c>
      <c r="BF134" s="112">
        <f t="shared" si="10"/>
        <v>0</v>
      </c>
      <c r="BG134" s="112">
        <f t="shared" si="11"/>
        <v>0</v>
      </c>
      <c r="BH134" s="112">
        <f t="shared" si="12"/>
        <v>0</v>
      </c>
      <c r="BI134" s="112">
        <f t="shared" si="13"/>
        <v>0</v>
      </c>
      <c r="BJ134" s="18" t="s">
        <v>87</v>
      </c>
      <c r="BK134" s="112">
        <f t="shared" si="14"/>
        <v>0</v>
      </c>
      <c r="BL134" s="18" t="s">
        <v>179</v>
      </c>
      <c r="BM134" s="18" t="s">
        <v>220</v>
      </c>
    </row>
    <row r="135" spans="2:65" s="10" customFormat="1" ht="29.85" customHeight="1">
      <c r="B135" s="154"/>
      <c r="C135" s="155"/>
      <c r="D135" s="164" t="s">
        <v>1124</v>
      </c>
      <c r="E135" s="164"/>
      <c r="F135" s="164"/>
      <c r="G135" s="164"/>
      <c r="H135" s="164"/>
      <c r="I135" s="164"/>
      <c r="J135" s="164"/>
      <c r="K135" s="164"/>
      <c r="L135" s="164"/>
      <c r="M135" s="164"/>
      <c r="N135" s="228">
        <f>BK135</f>
        <v>0</v>
      </c>
      <c r="O135" s="229"/>
      <c r="P135" s="229"/>
      <c r="Q135" s="229"/>
      <c r="R135" s="157"/>
      <c r="T135" s="158"/>
      <c r="U135" s="155"/>
      <c r="V135" s="155"/>
      <c r="W135" s="159">
        <f>SUM(W136:W137)</f>
        <v>0</v>
      </c>
      <c r="X135" s="155"/>
      <c r="Y135" s="159">
        <f>SUM(Y136:Y137)</f>
        <v>0</v>
      </c>
      <c r="Z135" s="155"/>
      <c r="AA135" s="160">
        <f>SUM(AA136:AA137)</f>
        <v>0</v>
      </c>
      <c r="AR135" s="161" t="s">
        <v>82</v>
      </c>
      <c r="AT135" s="162" t="s">
        <v>74</v>
      </c>
      <c r="AU135" s="162" t="s">
        <v>82</v>
      </c>
      <c r="AY135" s="161" t="s">
        <v>174</v>
      </c>
      <c r="BK135" s="163">
        <f>SUM(BK136:BK137)</f>
        <v>0</v>
      </c>
    </row>
    <row r="136" spans="2:65" s="1" customFormat="1" ht="31.5" customHeight="1">
      <c r="B136" s="136"/>
      <c r="C136" s="165" t="s">
        <v>200</v>
      </c>
      <c r="D136" s="165" t="s">
        <v>175</v>
      </c>
      <c r="E136" s="166" t="s">
        <v>1144</v>
      </c>
      <c r="F136" s="239" t="s">
        <v>1145</v>
      </c>
      <c r="G136" s="239"/>
      <c r="H136" s="239"/>
      <c r="I136" s="239"/>
      <c r="J136" s="167" t="s">
        <v>198</v>
      </c>
      <c r="K136" s="168">
        <v>150</v>
      </c>
      <c r="L136" s="240">
        <v>0</v>
      </c>
      <c r="M136" s="240"/>
      <c r="N136" s="241">
        <f>ROUND(L136*K136,2)</f>
        <v>0</v>
      </c>
      <c r="O136" s="241"/>
      <c r="P136" s="241"/>
      <c r="Q136" s="241"/>
      <c r="R136" s="139"/>
      <c r="T136" s="169" t="s">
        <v>5</v>
      </c>
      <c r="U136" s="43" t="s">
        <v>42</v>
      </c>
      <c r="V136" s="35"/>
      <c r="W136" s="170">
        <f>V136*K136</f>
        <v>0</v>
      </c>
      <c r="X136" s="170">
        <v>0</v>
      </c>
      <c r="Y136" s="170">
        <f>X136*K136</f>
        <v>0</v>
      </c>
      <c r="Z136" s="170">
        <v>0</v>
      </c>
      <c r="AA136" s="171">
        <f>Z136*K136</f>
        <v>0</v>
      </c>
      <c r="AR136" s="18" t="s">
        <v>179</v>
      </c>
      <c r="AT136" s="18" t="s">
        <v>175</v>
      </c>
      <c r="AU136" s="18" t="s">
        <v>87</v>
      </c>
      <c r="AY136" s="18" t="s">
        <v>174</v>
      </c>
      <c r="BE136" s="112">
        <f>IF(U136="základná",N136,0)</f>
        <v>0</v>
      </c>
      <c r="BF136" s="112">
        <f>IF(U136="znížená",N136,0)</f>
        <v>0</v>
      </c>
      <c r="BG136" s="112">
        <f>IF(U136="zákl. prenesená",N136,0)</f>
        <v>0</v>
      </c>
      <c r="BH136" s="112">
        <f>IF(U136="zníž. prenesená",N136,0)</f>
        <v>0</v>
      </c>
      <c r="BI136" s="112">
        <f>IF(U136="nulová",N136,0)</f>
        <v>0</v>
      </c>
      <c r="BJ136" s="18" t="s">
        <v>87</v>
      </c>
      <c r="BK136" s="112">
        <f>ROUND(L136*K136,2)</f>
        <v>0</v>
      </c>
      <c r="BL136" s="18" t="s">
        <v>179</v>
      </c>
      <c r="BM136" s="18" t="s">
        <v>229</v>
      </c>
    </row>
    <row r="137" spans="2:65" s="1" customFormat="1" ht="22.5" customHeight="1">
      <c r="B137" s="136"/>
      <c r="C137" s="172" t="s">
        <v>204</v>
      </c>
      <c r="D137" s="172" t="s">
        <v>278</v>
      </c>
      <c r="E137" s="173" t="s">
        <v>1146</v>
      </c>
      <c r="F137" s="242" t="s">
        <v>1147</v>
      </c>
      <c r="G137" s="242"/>
      <c r="H137" s="242"/>
      <c r="I137" s="242"/>
      <c r="J137" s="174" t="s">
        <v>1148</v>
      </c>
      <c r="K137" s="175">
        <v>25</v>
      </c>
      <c r="L137" s="243">
        <v>0</v>
      </c>
      <c r="M137" s="243"/>
      <c r="N137" s="244">
        <f>ROUND(L137*K137,2)</f>
        <v>0</v>
      </c>
      <c r="O137" s="241"/>
      <c r="P137" s="241"/>
      <c r="Q137" s="241"/>
      <c r="R137" s="139"/>
      <c r="T137" s="169" t="s">
        <v>5</v>
      </c>
      <c r="U137" s="43" t="s">
        <v>42</v>
      </c>
      <c r="V137" s="35"/>
      <c r="W137" s="170">
        <f>V137*K137</f>
        <v>0</v>
      </c>
      <c r="X137" s="170">
        <v>0</v>
      </c>
      <c r="Y137" s="170">
        <f>X137*K137</f>
        <v>0</v>
      </c>
      <c r="Z137" s="170">
        <v>0</v>
      </c>
      <c r="AA137" s="171">
        <f>Z137*K137</f>
        <v>0</v>
      </c>
      <c r="AR137" s="18" t="s">
        <v>204</v>
      </c>
      <c r="AT137" s="18" t="s">
        <v>278</v>
      </c>
      <c r="AU137" s="18" t="s">
        <v>87</v>
      </c>
      <c r="AY137" s="18" t="s">
        <v>174</v>
      </c>
      <c r="BE137" s="112">
        <f>IF(U137="základná",N137,0)</f>
        <v>0</v>
      </c>
      <c r="BF137" s="112">
        <f>IF(U137="znížená",N137,0)</f>
        <v>0</v>
      </c>
      <c r="BG137" s="112">
        <f>IF(U137="zákl. prenesená",N137,0)</f>
        <v>0</v>
      </c>
      <c r="BH137" s="112">
        <f>IF(U137="zníž. prenesená",N137,0)</f>
        <v>0</v>
      </c>
      <c r="BI137" s="112">
        <f>IF(U137="nulová",N137,0)</f>
        <v>0</v>
      </c>
      <c r="BJ137" s="18" t="s">
        <v>87</v>
      </c>
      <c r="BK137" s="112">
        <f>ROUND(L137*K137,2)</f>
        <v>0</v>
      </c>
      <c r="BL137" s="18" t="s">
        <v>179</v>
      </c>
      <c r="BM137" s="18" t="s">
        <v>237</v>
      </c>
    </row>
    <row r="138" spans="2:65" s="10" customFormat="1" ht="29.85" customHeight="1">
      <c r="B138" s="154"/>
      <c r="C138" s="155"/>
      <c r="D138" s="164" t="s">
        <v>1125</v>
      </c>
      <c r="E138" s="164"/>
      <c r="F138" s="164"/>
      <c r="G138" s="164"/>
      <c r="H138" s="164"/>
      <c r="I138" s="164"/>
      <c r="J138" s="164"/>
      <c r="K138" s="164"/>
      <c r="L138" s="164"/>
      <c r="M138" s="164"/>
      <c r="N138" s="228">
        <f>BK138</f>
        <v>0</v>
      </c>
      <c r="O138" s="229"/>
      <c r="P138" s="229"/>
      <c r="Q138" s="229"/>
      <c r="R138" s="157"/>
      <c r="T138" s="158"/>
      <c r="U138" s="155"/>
      <c r="V138" s="155"/>
      <c r="W138" s="159">
        <f>SUM(W139:W140)</f>
        <v>0</v>
      </c>
      <c r="X138" s="155"/>
      <c r="Y138" s="159">
        <f>SUM(Y139:Y140)</f>
        <v>0</v>
      </c>
      <c r="Z138" s="155"/>
      <c r="AA138" s="160">
        <f>SUM(AA139:AA140)</f>
        <v>0</v>
      </c>
      <c r="AR138" s="161" t="s">
        <v>82</v>
      </c>
      <c r="AT138" s="162" t="s">
        <v>74</v>
      </c>
      <c r="AU138" s="162" t="s">
        <v>82</v>
      </c>
      <c r="AY138" s="161" t="s">
        <v>174</v>
      </c>
      <c r="BK138" s="163">
        <f>SUM(BK139:BK140)</f>
        <v>0</v>
      </c>
    </row>
    <row r="139" spans="2:65" s="1" customFormat="1" ht="31.5" customHeight="1">
      <c r="B139" s="136"/>
      <c r="C139" s="165" t="s">
        <v>208</v>
      </c>
      <c r="D139" s="165" t="s">
        <v>175</v>
      </c>
      <c r="E139" s="166" t="s">
        <v>1149</v>
      </c>
      <c r="F139" s="239" t="s">
        <v>1150</v>
      </c>
      <c r="G139" s="239"/>
      <c r="H139" s="239"/>
      <c r="I139" s="239"/>
      <c r="J139" s="167" t="s">
        <v>1133</v>
      </c>
      <c r="K139" s="168">
        <v>40</v>
      </c>
      <c r="L139" s="240">
        <v>0</v>
      </c>
      <c r="M139" s="240"/>
      <c r="N139" s="241">
        <f>ROUND(L139*K139,2)</f>
        <v>0</v>
      </c>
      <c r="O139" s="241"/>
      <c r="P139" s="241"/>
      <c r="Q139" s="241"/>
      <c r="R139" s="139"/>
      <c r="T139" s="169" t="s">
        <v>5</v>
      </c>
      <c r="U139" s="43" t="s">
        <v>42</v>
      </c>
      <c r="V139" s="35"/>
      <c r="W139" s="170">
        <f>V139*K139</f>
        <v>0</v>
      </c>
      <c r="X139" s="170">
        <v>0</v>
      </c>
      <c r="Y139" s="170">
        <f>X139*K139</f>
        <v>0</v>
      </c>
      <c r="Z139" s="170">
        <v>0</v>
      </c>
      <c r="AA139" s="171">
        <f>Z139*K139</f>
        <v>0</v>
      </c>
      <c r="AR139" s="18" t="s">
        <v>179</v>
      </c>
      <c r="AT139" s="18" t="s">
        <v>175</v>
      </c>
      <c r="AU139" s="18" t="s">
        <v>87</v>
      </c>
      <c r="AY139" s="18" t="s">
        <v>174</v>
      </c>
      <c r="BE139" s="112">
        <f>IF(U139="základná",N139,0)</f>
        <v>0</v>
      </c>
      <c r="BF139" s="112">
        <f>IF(U139="znížená",N139,0)</f>
        <v>0</v>
      </c>
      <c r="BG139" s="112">
        <f>IF(U139="zákl. prenesená",N139,0)</f>
        <v>0</v>
      </c>
      <c r="BH139" s="112">
        <f>IF(U139="zníž. prenesená",N139,0)</f>
        <v>0</v>
      </c>
      <c r="BI139" s="112">
        <f>IF(U139="nulová",N139,0)</f>
        <v>0</v>
      </c>
      <c r="BJ139" s="18" t="s">
        <v>87</v>
      </c>
      <c r="BK139" s="112">
        <f>ROUND(L139*K139,2)</f>
        <v>0</v>
      </c>
      <c r="BL139" s="18" t="s">
        <v>179</v>
      </c>
      <c r="BM139" s="18" t="s">
        <v>246</v>
      </c>
    </row>
    <row r="140" spans="2:65" s="1" customFormat="1" ht="31.5" customHeight="1">
      <c r="B140" s="136"/>
      <c r="C140" s="165" t="s">
        <v>212</v>
      </c>
      <c r="D140" s="165" t="s">
        <v>175</v>
      </c>
      <c r="E140" s="166" t="s">
        <v>1151</v>
      </c>
      <c r="F140" s="239" t="s">
        <v>1152</v>
      </c>
      <c r="G140" s="239"/>
      <c r="H140" s="239"/>
      <c r="I140" s="239"/>
      <c r="J140" s="167" t="s">
        <v>1133</v>
      </c>
      <c r="K140" s="168">
        <v>15</v>
      </c>
      <c r="L140" s="240">
        <v>0</v>
      </c>
      <c r="M140" s="240"/>
      <c r="N140" s="241">
        <f>ROUND(L140*K140,2)</f>
        <v>0</v>
      </c>
      <c r="O140" s="241"/>
      <c r="P140" s="241"/>
      <c r="Q140" s="241"/>
      <c r="R140" s="139"/>
      <c r="T140" s="169" t="s">
        <v>5</v>
      </c>
      <c r="U140" s="43" t="s">
        <v>42</v>
      </c>
      <c r="V140" s="35"/>
      <c r="W140" s="170">
        <f>V140*K140</f>
        <v>0</v>
      </c>
      <c r="X140" s="170">
        <v>0</v>
      </c>
      <c r="Y140" s="170">
        <f>X140*K140</f>
        <v>0</v>
      </c>
      <c r="Z140" s="170">
        <v>0</v>
      </c>
      <c r="AA140" s="171">
        <f>Z140*K140</f>
        <v>0</v>
      </c>
      <c r="AR140" s="18" t="s">
        <v>179</v>
      </c>
      <c r="AT140" s="18" t="s">
        <v>175</v>
      </c>
      <c r="AU140" s="18" t="s">
        <v>87</v>
      </c>
      <c r="AY140" s="18" t="s">
        <v>174</v>
      </c>
      <c r="BE140" s="112">
        <f>IF(U140="základná",N140,0)</f>
        <v>0</v>
      </c>
      <c r="BF140" s="112">
        <f>IF(U140="znížená",N140,0)</f>
        <v>0</v>
      </c>
      <c r="BG140" s="112">
        <f>IF(U140="zákl. prenesená",N140,0)</f>
        <v>0</v>
      </c>
      <c r="BH140" s="112">
        <f>IF(U140="zníž. prenesená",N140,0)</f>
        <v>0</v>
      </c>
      <c r="BI140" s="112">
        <f>IF(U140="nulová",N140,0)</f>
        <v>0</v>
      </c>
      <c r="BJ140" s="18" t="s">
        <v>87</v>
      </c>
      <c r="BK140" s="112">
        <f>ROUND(L140*K140,2)</f>
        <v>0</v>
      </c>
      <c r="BL140" s="18" t="s">
        <v>179</v>
      </c>
      <c r="BM140" s="18" t="s">
        <v>10</v>
      </c>
    </row>
    <row r="141" spans="2:65" s="10" customFormat="1" ht="29.85" customHeight="1">
      <c r="B141" s="154"/>
      <c r="C141" s="155"/>
      <c r="D141" s="164" t="s">
        <v>1126</v>
      </c>
      <c r="E141" s="164"/>
      <c r="F141" s="164"/>
      <c r="G141" s="164"/>
      <c r="H141" s="164"/>
      <c r="I141" s="164"/>
      <c r="J141" s="164"/>
      <c r="K141" s="164"/>
      <c r="L141" s="164"/>
      <c r="M141" s="164"/>
      <c r="N141" s="228">
        <f>BK141</f>
        <v>0</v>
      </c>
      <c r="O141" s="229"/>
      <c r="P141" s="229"/>
      <c r="Q141" s="229"/>
      <c r="R141" s="157"/>
      <c r="T141" s="158"/>
      <c r="U141" s="155"/>
      <c r="V141" s="155"/>
      <c r="W141" s="159">
        <f>SUM(W142:W149)</f>
        <v>0</v>
      </c>
      <c r="X141" s="155"/>
      <c r="Y141" s="159">
        <f>SUM(Y142:Y149)</f>
        <v>0</v>
      </c>
      <c r="Z141" s="155"/>
      <c r="AA141" s="160">
        <f>SUM(AA142:AA149)</f>
        <v>0</v>
      </c>
      <c r="AR141" s="161" t="s">
        <v>82</v>
      </c>
      <c r="AT141" s="162" t="s">
        <v>74</v>
      </c>
      <c r="AU141" s="162" t="s">
        <v>82</v>
      </c>
      <c r="AY141" s="161" t="s">
        <v>174</v>
      </c>
      <c r="BK141" s="163">
        <f>SUM(BK142:BK149)</f>
        <v>0</v>
      </c>
    </row>
    <row r="142" spans="2:65" s="1" customFormat="1" ht="22.5" customHeight="1">
      <c r="B142" s="136"/>
      <c r="C142" s="165" t="s">
        <v>216</v>
      </c>
      <c r="D142" s="165" t="s">
        <v>175</v>
      </c>
      <c r="E142" s="166" t="s">
        <v>1153</v>
      </c>
      <c r="F142" s="239" t="s">
        <v>1154</v>
      </c>
      <c r="G142" s="239"/>
      <c r="H142" s="239"/>
      <c r="I142" s="239"/>
      <c r="J142" s="167" t="s">
        <v>1133</v>
      </c>
      <c r="K142" s="168">
        <v>56</v>
      </c>
      <c r="L142" s="240">
        <v>0</v>
      </c>
      <c r="M142" s="240"/>
      <c r="N142" s="241">
        <f t="shared" ref="N142:N149" si="15">ROUND(L142*K142,2)</f>
        <v>0</v>
      </c>
      <c r="O142" s="241"/>
      <c r="P142" s="241"/>
      <c r="Q142" s="241"/>
      <c r="R142" s="139"/>
      <c r="T142" s="169" t="s">
        <v>5</v>
      </c>
      <c r="U142" s="43" t="s">
        <v>42</v>
      </c>
      <c r="V142" s="35"/>
      <c r="W142" s="170">
        <f t="shared" ref="W142:W149" si="16">V142*K142</f>
        <v>0</v>
      </c>
      <c r="X142" s="170">
        <v>0</v>
      </c>
      <c r="Y142" s="170">
        <f t="shared" ref="Y142:Y149" si="17">X142*K142</f>
        <v>0</v>
      </c>
      <c r="Z142" s="170">
        <v>0</v>
      </c>
      <c r="AA142" s="171">
        <f t="shared" ref="AA142:AA149" si="18">Z142*K142</f>
        <v>0</v>
      </c>
      <c r="AR142" s="18" t="s">
        <v>179</v>
      </c>
      <c r="AT142" s="18" t="s">
        <v>175</v>
      </c>
      <c r="AU142" s="18" t="s">
        <v>87</v>
      </c>
      <c r="AY142" s="18" t="s">
        <v>174</v>
      </c>
      <c r="BE142" s="112">
        <f t="shared" ref="BE142:BE149" si="19">IF(U142="základná",N142,0)</f>
        <v>0</v>
      </c>
      <c r="BF142" s="112">
        <f t="shared" ref="BF142:BF149" si="20">IF(U142="znížená",N142,0)</f>
        <v>0</v>
      </c>
      <c r="BG142" s="112">
        <f t="shared" ref="BG142:BG149" si="21">IF(U142="zákl. prenesená",N142,0)</f>
        <v>0</v>
      </c>
      <c r="BH142" s="112">
        <f t="shared" ref="BH142:BH149" si="22">IF(U142="zníž. prenesená",N142,0)</f>
        <v>0</v>
      </c>
      <c r="BI142" s="112">
        <f t="shared" ref="BI142:BI149" si="23">IF(U142="nulová",N142,0)</f>
        <v>0</v>
      </c>
      <c r="BJ142" s="18" t="s">
        <v>87</v>
      </c>
      <c r="BK142" s="112">
        <f t="shared" ref="BK142:BK149" si="24">ROUND(L142*K142,2)</f>
        <v>0</v>
      </c>
      <c r="BL142" s="18" t="s">
        <v>179</v>
      </c>
      <c r="BM142" s="18" t="s">
        <v>261</v>
      </c>
    </row>
    <row r="143" spans="2:65" s="1" customFormat="1" ht="31.5" customHeight="1">
      <c r="B143" s="136"/>
      <c r="C143" s="172" t="s">
        <v>220</v>
      </c>
      <c r="D143" s="172" t="s">
        <v>278</v>
      </c>
      <c r="E143" s="173" t="s">
        <v>1155</v>
      </c>
      <c r="F143" s="242" t="s">
        <v>1156</v>
      </c>
      <c r="G143" s="242"/>
      <c r="H143" s="242"/>
      <c r="I143" s="242"/>
      <c r="J143" s="174" t="s">
        <v>1133</v>
      </c>
      <c r="K143" s="175">
        <v>6</v>
      </c>
      <c r="L143" s="243">
        <v>0</v>
      </c>
      <c r="M143" s="243"/>
      <c r="N143" s="244">
        <f t="shared" si="15"/>
        <v>0</v>
      </c>
      <c r="O143" s="241"/>
      <c r="P143" s="241"/>
      <c r="Q143" s="241"/>
      <c r="R143" s="139"/>
      <c r="T143" s="169" t="s">
        <v>5</v>
      </c>
      <c r="U143" s="43" t="s">
        <v>42</v>
      </c>
      <c r="V143" s="35"/>
      <c r="W143" s="170">
        <f t="shared" si="16"/>
        <v>0</v>
      </c>
      <c r="X143" s="170">
        <v>0</v>
      </c>
      <c r="Y143" s="170">
        <f t="shared" si="17"/>
        <v>0</v>
      </c>
      <c r="Z143" s="170">
        <v>0</v>
      </c>
      <c r="AA143" s="171">
        <f t="shared" si="18"/>
        <v>0</v>
      </c>
      <c r="AR143" s="18" t="s">
        <v>204</v>
      </c>
      <c r="AT143" s="18" t="s">
        <v>278</v>
      </c>
      <c r="AU143" s="18" t="s">
        <v>87</v>
      </c>
      <c r="AY143" s="18" t="s">
        <v>174</v>
      </c>
      <c r="BE143" s="112">
        <f t="shared" si="19"/>
        <v>0</v>
      </c>
      <c r="BF143" s="112">
        <f t="shared" si="20"/>
        <v>0</v>
      </c>
      <c r="BG143" s="112">
        <f t="shared" si="21"/>
        <v>0</v>
      </c>
      <c r="BH143" s="112">
        <f t="shared" si="22"/>
        <v>0</v>
      </c>
      <c r="BI143" s="112">
        <f t="shared" si="23"/>
        <v>0</v>
      </c>
      <c r="BJ143" s="18" t="s">
        <v>87</v>
      </c>
      <c r="BK143" s="112">
        <f t="shared" si="24"/>
        <v>0</v>
      </c>
      <c r="BL143" s="18" t="s">
        <v>179</v>
      </c>
      <c r="BM143" s="18" t="s">
        <v>269</v>
      </c>
    </row>
    <row r="144" spans="2:65" s="1" customFormat="1" ht="22.5" customHeight="1">
      <c r="B144" s="136"/>
      <c r="C144" s="172" t="s">
        <v>225</v>
      </c>
      <c r="D144" s="172" t="s">
        <v>278</v>
      </c>
      <c r="E144" s="173" t="s">
        <v>1157</v>
      </c>
      <c r="F144" s="242" t="s">
        <v>1158</v>
      </c>
      <c r="G144" s="242"/>
      <c r="H144" s="242"/>
      <c r="I144" s="242"/>
      <c r="J144" s="174" t="s">
        <v>1133</v>
      </c>
      <c r="K144" s="175">
        <v>15</v>
      </c>
      <c r="L144" s="243">
        <v>0</v>
      </c>
      <c r="M144" s="243"/>
      <c r="N144" s="244">
        <f t="shared" si="15"/>
        <v>0</v>
      </c>
      <c r="O144" s="241"/>
      <c r="P144" s="241"/>
      <c r="Q144" s="241"/>
      <c r="R144" s="139"/>
      <c r="T144" s="169" t="s">
        <v>5</v>
      </c>
      <c r="U144" s="43" t="s">
        <v>42</v>
      </c>
      <c r="V144" s="35"/>
      <c r="W144" s="170">
        <f t="shared" si="16"/>
        <v>0</v>
      </c>
      <c r="X144" s="170">
        <v>0</v>
      </c>
      <c r="Y144" s="170">
        <f t="shared" si="17"/>
        <v>0</v>
      </c>
      <c r="Z144" s="170">
        <v>0</v>
      </c>
      <c r="AA144" s="171">
        <f t="shared" si="18"/>
        <v>0</v>
      </c>
      <c r="AR144" s="18" t="s">
        <v>204</v>
      </c>
      <c r="AT144" s="18" t="s">
        <v>278</v>
      </c>
      <c r="AU144" s="18" t="s">
        <v>87</v>
      </c>
      <c r="AY144" s="18" t="s">
        <v>174</v>
      </c>
      <c r="BE144" s="112">
        <f t="shared" si="19"/>
        <v>0</v>
      </c>
      <c r="BF144" s="112">
        <f t="shared" si="20"/>
        <v>0</v>
      </c>
      <c r="BG144" s="112">
        <f t="shared" si="21"/>
        <v>0</v>
      </c>
      <c r="BH144" s="112">
        <f t="shared" si="22"/>
        <v>0</v>
      </c>
      <c r="BI144" s="112">
        <f t="shared" si="23"/>
        <v>0</v>
      </c>
      <c r="BJ144" s="18" t="s">
        <v>87</v>
      </c>
      <c r="BK144" s="112">
        <f t="shared" si="24"/>
        <v>0</v>
      </c>
      <c r="BL144" s="18" t="s">
        <v>179</v>
      </c>
      <c r="BM144" s="18" t="s">
        <v>277</v>
      </c>
    </row>
    <row r="145" spans="2:65" s="1" customFormat="1" ht="22.5" customHeight="1">
      <c r="B145" s="136"/>
      <c r="C145" s="172" t="s">
        <v>229</v>
      </c>
      <c r="D145" s="172" t="s">
        <v>278</v>
      </c>
      <c r="E145" s="173" t="s">
        <v>1159</v>
      </c>
      <c r="F145" s="242" t="s">
        <v>1160</v>
      </c>
      <c r="G145" s="242"/>
      <c r="H145" s="242"/>
      <c r="I145" s="242"/>
      <c r="J145" s="174" t="s">
        <v>1133</v>
      </c>
      <c r="K145" s="175">
        <v>15</v>
      </c>
      <c r="L145" s="243">
        <v>0</v>
      </c>
      <c r="M145" s="243"/>
      <c r="N145" s="244">
        <f t="shared" si="15"/>
        <v>0</v>
      </c>
      <c r="O145" s="241"/>
      <c r="P145" s="241"/>
      <c r="Q145" s="241"/>
      <c r="R145" s="139"/>
      <c r="T145" s="169" t="s">
        <v>5</v>
      </c>
      <c r="U145" s="43" t="s">
        <v>42</v>
      </c>
      <c r="V145" s="35"/>
      <c r="W145" s="170">
        <f t="shared" si="16"/>
        <v>0</v>
      </c>
      <c r="X145" s="170">
        <v>0</v>
      </c>
      <c r="Y145" s="170">
        <f t="shared" si="17"/>
        <v>0</v>
      </c>
      <c r="Z145" s="170">
        <v>0</v>
      </c>
      <c r="AA145" s="171">
        <f t="shared" si="18"/>
        <v>0</v>
      </c>
      <c r="AR145" s="18" t="s">
        <v>204</v>
      </c>
      <c r="AT145" s="18" t="s">
        <v>278</v>
      </c>
      <c r="AU145" s="18" t="s">
        <v>87</v>
      </c>
      <c r="AY145" s="18" t="s">
        <v>174</v>
      </c>
      <c r="BE145" s="112">
        <f t="shared" si="19"/>
        <v>0</v>
      </c>
      <c r="BF145" s="112">
        <f t="shared" si="20"/>
        <v>0</v>
      </c>
      <c r="BG145" s="112">
        <f t="shared" si="21"/>
        <v>0</v>
      </c>
      <c r="BH145" s="112">
        <f t="shared" si="22"/>
        <v>0</v>
      </c>
      <c r="BI145" s="112">
        <f t="shared" si="23"/>
        <v>0</v>
      </c>
      <c r="BJ145" s="18" t="s">
        <v>87</v>
      </c>
      <c r="BK145" s="112">
        <f t="shared" si="24"/>
        <v>0</v>
      </c>
      <c r="BL145" s="18" t="s">
        <v>179</v>
      </c>
      <c r="BM145" s="18" t="s">
        <v>837</v>
      </c>
    </row>
    <row r="146" spans="2:65" s="1" customFormat="1" ht="22.5" customHeight="1">
      <c r="B146" s="136"/>
      <c r="C146" s="165" t="s">
        <v>233</v>
      </c>
      <c r="D146" s="165" t="s">
        <v>175</v>
      </c>
      <c r="E146" s="166" t="s">
        <v>1161</v>
      </c>
      <c r="F146" s="239" t="s">
        <v>1162</v>
      </c>
      <c r="G146" s="239"/>
      <c r="H146" s="239"/>
      <c r="I146" s="239"/>
      <c r="J146" s="167" t="s">
        <v>1133</v>
      </c>
      <c r="K146" s="168">
        <v>10</v>
      </c>
      <c r="L146" s="240">
        <v>0</v>
      </c>
      <c r="M146" s="240"/>
      <c r="N146" s="241">
        <f t="shared" si="15"/>
        <v>0</v>
      </c>
      <c r="O146" s="241"/>
      <c r="P146" s="241"/>
      <c r="Q146" s="241"/>
      <c r="R146" s="139"/>
      <c r="T146" s="169" t="s">
        <v>5</v>
      </c>
      <c r="U146" s="43" t="s">
        <v>42</v>
      </c>
      <c r="V146" s="35"/>
      <c r="W146" s="170">
        <f t="shared" si="16"/>
        <v>0</v>
      </c>
      <c r="X146" s="170">
        <v>0</v>
      </c>
      <c r="Y146" s="170">
        <f t="shared" si="17"/>
        <v>0</v>
      </c>
      <c r="Z146" s="170">
        <v>0</v>
      </c>
      <c r="AA146" s="171">
        <f t="shared" si="18"/>
        <v>0</v>
      </c>
      <c r="AR146" s="18" t="s">
        <v>179</v>
      </c>
      <c r="AT146" s="18" t="s">
        <v>175</v>
      </c>
      <c r="AU146" s="18" t="s">
        <v>87</v>
      </c>
      <c r="AY146" s="18" t="s">
        <v>174</v>
      </c>
      <c r="BE146" s="112">
        <f t="shared" si="19"/>
        <v>0</v>
      </c>
      <c r="BF146" s="112">
        <f t="shared" si="20"/>
        <v>0</v>
      </c>
      <c r="BG146" s="112">
        <f t="shared" si="21"/>
        <v>0</v>
      </c>
      <c r="BH146" s="112">
        <f t="shared" si="22"/>
        <v>0</v>
      </c>
      <c r="BI146" s="112">
        <f t="shared" si="23"/>
        <v>0</v>
      </c>
      <c r="BJ146" s="18" t="s">
        <v>87</v>
      </c>
      <c r="BK146" s="112">
        <f t="shared" si="24"/>
        <v>0</v>
      </c>
      <c r="BL146" s="18" t="s">
        <v>179</v>
      </c>
      <c r="BM146" s="18" t="s">
        <v>840</v>
      </c>
    </row>
    <row r="147" spans="2:65" s="1" customFormat="1" ht="31.5" customHeight="1">
      <c r="B147" s="136"/>
      <c r="C147" s="172" t="s">
        <v>237</v>
      </c>
      <c r="D147" s="172" t="s">
        <v>278</v>
      </c>
      <c r="E147" s="173" t="s">
        <v>1163</v>
      </c>
      <c r="F147" s="242" t="s">
        <v>1164</v>
      </c>
      <c r="G147" s="242"/>
      <c r="H147" s="242"/>
      <c r="I147" s="242"/>
      <c r="J147" s="174" t="s">
        <v>1133</v>
      </c>
      <c r="K147" s="175">
        <v>10</v>
      </c>
      <c r="L147" s="243">
        <v>0</v>
      </c>
      <c r="M147" s="243"/>
      <c r="N147" s="244">
        <f t="shared" si="15"/>
        <v>0</v>
      </c>
      <c r="O147" s="241"/>
      <c r="P147" s="241"/>
      <c r="Q147" s="241"/>
      <c r="R147" s="139"/>
      <c r="T147" s="169" t="s">
        <v>5</v>
      </c>
      <c r="U147" s="43" t="s">
        <v>42</v>
      </c>
      <c r="V147" s="35"/>
      <c r="W147" s="170">
        <f t="shared" si="16"/>
        <v>0</v>
      </c>
      <c r="X147" s="170">
        <v>0</v>
      </c>
      <c r="Y147" s="170">
        <f t="shared" si="17"/>
        <v>0</v>
      </c>
      <c r="Z147" s="170">
        <v>0</v>
      </c>
      <c r="AA147" s="171">
        <f t="shared" si="18"/>
        <v>0</v>
      </c>
      <c r="AR147" s="18" t="s">
        <v>204</v>
      </c>
      <c r="AT147" s="18" t="s">
        <v>278</v>
      </c>
      <c r="AU147" s="18" t="s">
        <v>87</v>
      </c>
      <c r="AY147" s="18" t="s">
        <v>174</v>
      </c>
      <c r="BE147" s="112">
        <f t="shared" si="19"/>
        <v>0</v>
      </c>
      <c r="BF147" s="112">
        <f t="shared" si="20"/>
        <v>0</v>
      </c>
      <c r="BG147" s="112">
        <f t="shared" si="21"/>
        <v>0</v>
      </c>
      <c r="BH147" s="112">
        <f t="shared" si="22"/>
        <v>0</v>
      </c>
      <c r="BI147" s="112">
        <f t="shared" si="23"/>
        <v>0</v>
      </c>
      <c r="BJ147" s="18" t="s">
        <v>87</v>
      </c>
      <c r="BK147" s="112">
        <f t="shared" si="24"/>
        <v>0</v>
      </c>
      <c r="BL147" s="18" t="s">
        <v>179</v>
      </c>
      <c r="BM147" s="18" t="s">
        <v>282</v>
      </c>
    </row>
    <row r="148" spans="2:65" s="1" customFormat="1" ht="22.5" customHeight="1">
      <c r="B148" s="136"/>
      <c r="C148" s="172" t="s">
        <v>241</v>
      </c>
      <c r="D148" s="172" t="s">
        <v>278</v>
      </c>
      <c r="E148" s="173" t="s">
        <v>1165</v>
      </c>
      <c r="F148" s="242" t="s">
        <v>1166</v>
      </c>
      <c r="G148" s="242"/>
      <c r="H148" s="242"/>
      <c r="I148" s="242"/>
      <c r="J148" s="174" t="s">
        <v>1133</v>
      </c>
      <c r="K148" s="175">
        <v>1</v>
      </c>
      <c r="L148" s="243">
        <v>0</v>
      </c>
      <c r="M148" s="243"/>
      <c r="N148" s="244">
        <f t="shared" si="15"/>
        <v>0</v>
      </c>
      <c r="O148" s="241"/>
      <c r="P148" s="241"/>
      <c r="Q148" s="241"/>
      <c r="R148" s="139"/>
      <c r="T148" s="169" t="s">
        <v>5</v>
      </c>
      <c r="U148" s="43" t="s">
        <v>42</v>
      </c>
      <c r="V148" s="35"/>
      <c r="W148" s="170">
        <f t="shared" si="16"/>
        <v>0</v>
      </c>
      <c r="X148" s="170">
        <v>0</v>
      </c>
      <c r="Y148" s="170">
        <f t="shared" si="17"/>
        <v>0</v>
      </c>
      <c r="Z148" s="170">
        <v>0</v>
      </c>
      <c r="AA148" s="171">
        <f t="shared" si="18"/>
        <v>0</v>
      </c>
      <c r="AR148" s="18" t="s">
        <v>204</v>
      </c>
      <c r="AT148" s="18" t="s">
        <v>278</v>
      </c>
      <c r="AU148" s="18" t="s">
        <v>87</v>
      </c>
      <c r="AY148" s="18" t="s">
        <v>174</v>
      </c>
      <c r="BE148" s="112">
        <f t="shared" si="19"/>
        <v>0</v>
      </c>
      <c r="BF148" s="112">
        <f t="shared" si="20"/>
        <v>0</v>
      </c>
      <c r="BG148" s="112">
        <f t="shared" si="21"/>
        <v>0</v>
      </c>
      <c r="BH148" s="112">
        <f t="shared" si="22"/>
        <v>0</v>
      </c>
      <c r="BI148" s="112">
        <f t="shared" si="23"/>
        <v>0</v>
      </c>
      <c r="BJ148" s="18" t="s">
        <v>87</v>
      </c>
      <c r="BK148" s="112">
        <f t="shared" si="24"/>
        <v>0</v>
      </c>
      <c r="BL148" s="18" t="s">
        <v>179</v>
      </c>
      <c r="BM148" s="18" t="s">
        <v>522</v>
      </c>
    </row>
    <row r="149" spans="2:65" s="1" customFormat="1" ht="22.5" customHeight="1">
      <c r="B149" s="136"/>
      <c r="C149" s="172" t="s">
        <v>246</v>
      </c>
      <c r="D149" s="172" t="s">
        <v>278</v>
      </c>
      <c r="E149" s="173" t="s">
        <v>1167</v>
      </c>
      <c r="F149" s="242" t="s">
        <v>1168</v>
      </c>
      <c r="G149" s="242"/>
      <c r="H149" s="242"/>
      <c r="I149" s="242"/>
      <c r="J149" s="174" t="s">
        <v>1133</v>
      </c>
      <c r="K149" s="175">
        <v>1</v>
      </c>
      <c r="L149" s="243">
        <v>0</v>
      </c>
      <c r="M149" s="243"/>
      <c r="N149" s="244">
        <f t="shared" si="15"/>
        <v>0</v>
      </c>
      <c r="O149" s="241"/>
      <c r="P149" s="241"/>
      <c r="Q149" s="241"/>
      <c r="R149" s="139"/>
      <c r="T149" s="169" t="s">
        <v>5</v>
      </c>
      <c r="U149" s="43" t="s">
        <v>42</v>
      </c>
      <c r="V149" s="35"/>
      <c r="W149" s="170">
        <f t="shared" si="16"/>
        <v>0</v>
      </c>
      <c r="X149" s="170">
        <v>0</v>
      </c>
      <c r="Y149" s="170">
        <f t="shared" si="17"/>
        <v>0</v>
      </c>
      <c r="Z149" s="170">
        <v>0</v>
      </c>
      <c r="AA149" s="171">
        <f t="shared" si="18"/>
        <v>0</v>
      </c>
      <c r="AR149" s="18" t="s">
        <v>204</v>
      </c>
      <c r="AT149" s="18" t="s">
        <v>278</v>
      </c>
      <c r="AU149" s="18" t="s">
        <v>87</v>
      </c>
      <c r="AY149" s="18" t="s">
        <v>174</v>
      </c>
      <c r="BE149" s="112">
        <f t="shared" si="19"/>
        <v>0</v>
      </c>
      <c r="BF149" s="112">
        <f t="shared" si="20"/>
        <v>0</v>
      </c>
      <c r="BG149" s="112">
        <f t="shared" si="21"/>
        <v>0</v>
      </c>
      <c r="BH149" s="112">
        <f t="shared" si="22"/>
        <v>0</v>
      </c>
      <c r="BI149" s="112">
        <f t="shared" si="23"/>
        <v>0</v>
      </c>
      <c r="BJ149" s="18" t="s">
        <v>87</v>
      </c>
      <c r="BK149" s="112">
        <f t="shared" si="24"/>
        <v>0</v>
      </c>
      <c r="BL149" s="18" t="s">
        <v>179</v>
      </c>
      <c r="BM149" s="18" t="s">
        <v>298</v>
      </c>
    </row>
    <row r="150" spans="2:65" s="10" customFormat="1" ht="29.85" customHeight="1">
      <c r="B150" s="154"/>
      <c r="C150" s="155"/>
      <c r="D150" s="164" t="s">
        <v>1127</v>
      </c>
      <c r="E150" s="164"/>
      <c r="F150" s="164"/>
      <c r="G150" s="164"/>
      <c r="H150" s="164"/>
      <c r="I150" s="164"/>
      <c r="J150" s="164"/>
      <c r="K150" s="164"/>
      <c r="L150" s="164"/>
      <c r="M150" s="164"/>
      <c r="N150" s="228">
        <f>BK150</f>
        <v>0</v>
      </c>
      <c r="O150" s="229"/>
      <c r="P150" s="229"/>
      <c r="Q150" s="229"/>
      <c r="R150" s="157"/>
      <c r="T150" s="158"/>
      <c r="U150" s="155"/>
      <c r="V150" s="155"/>
      <c r="W150" s="159">
        <f>SUM(W151:W153)</f>
        <v>0</v>
      </c>
      <c r="X150" s="155"/>
      <c r="Y150" s="159">
        <f>SUM(Y151:Y153)</f>
        <v>0</v>
      </c>
      <c r="Z150" s="155"/>
      <c r="AA150" s="160">
        <f>SUM(AA151:AA153)</f>
        <v>0</v>
      </c>
      <c r="AR150" s="161" t="s">
        <v>82</v>
      </c>
      <c r="AT150" s="162" t="s">
        <v>74</v>
      </c>
      <c r="AU150" s="162" t="s">
        <v>82</v>
      </c>
      <c r="AY150" s="161" t="s">
        <v>174</v>
      </c>
      <c r="BK150" s="163">
        <f>SUM(BK151:BK153)</f>
        <v>0</v>
      </c>
    </row>
    <row r="151" spans="2:65" s="1" customFormat="1" ht="22.5" customHeight="1">
      <c r="B151" s="136"/>
      <c r="C151" s="165" t="s">
        <v>250</v>
      </c>
      <c r="D151" s="165" t="s">
        <v>175</v>
      </c>
      <c r="E151" s="166" t="s">
        <v>1169</v>
      </c>
      <c r="F151" s="239" t="s">
        <v>1170</v>
      </c>
      <c r="G151" s="239"/>
      <c r="H151" s="239"/>
      <c r="I151" s="239"/>
      <c r="J151" s="167" t="s">
        <v>1133</v>
      </c>
      <c r="K151" s="168">
        <v>33</v>
      </c>
      <c r="L151" s="240">
        <v>0</v>
      </c>
      <c r="M151" s="240"/>
      <c r="N151" s="241">
        <f>ROUND(L151*K151,2)</f>
        <v>0</v>
      </c>
      <c r="O151" s="241"/>
      <c r="P151" s="241"/>
      <c r="Q151" s="241"/>
      <c r="R151" s="139"/>
      <c r="T151" s="169" t="s">
        <v>5</v>
      </c>
      <c r="U151" s="43" t="s">
        <v>42</v>
      </c>
      <c r="V151" s="35"/>
      <c r="W151" s="170">
        <f>V151*K151</f>
        <v>0</v>
      </c>
      <c r="X151" s="170">
        <v>0</v>
      </c>
      <c r="Y151" s="170">
        <f>X151*K151</f>
        <v>0</v>
      </c>
      <c r="Z151" s="170">
        <v>0</v>
      </c>
      <c r="AA151" s="171">
        <f>Z151*K151</f>
        <v>0</v>
      </c>
      <c r="AR151" s="18" t="s">
        <v>179</v>
      </c>
      <c r="AT151" s="18" t="s">
        <v>175</v>
      </c>
      <c r="AU151" s="18" t="s">
        <v>87</v>
      </c>
      <c r="AY151" s="18" t="s">
        <v>174</v>
      </c>
      <c r="BE151" s="112">
        <f>IF(U151="základná",N151,0)</f>
        <v>0</v>
      </c>
      <c r="BF151" s="112">
        <f>IF(U151="znížená",N151,0)</f>
        <v>0</v>
      </c>
      <c r="BG151" s="112">
        <f>IF(U151="zákl. prenesená",N151,0)</f>
        <v>0</v>
      </c>
      <c r="BH151" s="112">
        <f>IF(U151="zníž. prenesená",N151,0)</f>
        <v>0</v>
      </c>
      <c r="BI151" s="112">
        <f>IF(U151="nulová",N151,0)</f>
        <v>0</v>
      </c>
      <c r="BJ151" s="18" t="s">
        <v>87</v>
      </c>
      <c r="BK151" s="112">
        <f>ROUND(L151*K151,2)</f>
        <v>0</v>
      </c>
      <c r="BL151" s="18" t="s">
        <v>179</v>
      </c>
      <c r="BM151" s="18" t="s">
        <v>301</v>
      </c>
    </row>
    <row r="152" spans="2:65" s="1" customFormat="1" ht="31.5" customHeight="1">
      <c r="B152" s="136"/>
      <c r="C152" s="172" t="s">
        <v>10</v>
      </c>
      <c r="D152" s="172" t="s">
        <v>278</v>
      </c>
      <c r="E152" s="173" t="s">
        <v>1171</v>
      </c>
      <c r="F152" s="242" t="s">
        <v>1172</v>
      </c>
      <c r="G152" s="242"/>
      <c r="H152" s="242"/>
      <c r="I152" s="242"/>
      <c r="J152" s="174" t="s">
        <v>281</v>
      </c>
      <c r="K152" s="175">
        <v>23</v>
      </c>
      <c r="L152" s="243">
        <v>0</v>
      </c>
      <c r="M152" s="243"/>
      <c r="N152" s="244">
        <f>ROUND(L152*K152,2)</f>
        <v>0</v>
      </c>
      <c r="O152" s="241"/>
      <c r="P152" s="241"/>
      <c r="Q152" s="241"/>
      <c r="R152" s="139"/>
      <c r="T152" s="169" t="s">
        <v>5</v>
      </c>
      <c r="U152" s="43" t="s">
        <v>42</v>
      </c>
      <c r="V152" s="35"/>
      <c r="W152" s="170">
        <f>V152*K152</f>
        <v>0</v>
      </c>
      <c r="X152" s="170">
        <v>0</v>
      </c>
      <c r="Y152" s="170">
        <f>X152*K152</f>
        <v>0</v>
      </c>
      <c r="Z152" s="170">
        <v>0</v>
      </c>
      <c r="AA152" s="171">
        <f>Z152*K152</f>
        <v>0</v>
      </c>
      <c r="AR152" s="18" t="s">
        <v>204</v>
      </c>
      <c r="AT152" s="18" t="s">
        <v>278</v>
      </c>
      <c r="AU152" s="18" t="s">
        <v>87</v>
      </c>
      <c r="AY152" s="18" t="s">
        <v>174</v>
      </c>
      <c r="BE152" s="112">
        <f>IF(U152="základná",N152,0)</f>
        <v>0</v>
      </c>
      <c r="BF152" s="112">
        <f>IF(U152="znížená",N152,0)</f>
        <v>0</v>
      </c>
      <c r="BG152" s="112">
        <f>IF(U152="zákl. prenesená",N152,0)</f>
        <v>0</v>
      </c>
      <c r="BH152" s="112">
        <f>IF(U152="zníž. prenesená",N152,0)</f>
        <v>0</v>
      </c>
      <c r="BI152" s="112">
        <f>IF(U152="nulová",N152,0)</f>
        <v>0</v>
      </c>
      <c r="BJ152" s="18" t="s">
        <v>87</v>
      </c>
      <c r="BK152" s="112">
        <f>ROUND(L152*K152,2)</f>
        <v>0</v>
      </c>
      <c r="BL152" s="18" t="s">
        <v>179</v>
      </c>
      <c r="BM152" s="18" t="s">
        <v>304</v>
      </c>
    </row>
    <row r="153" spans="2:65" s="1" customFormat="1" ht="31.5" customHeight="1">
      <c r="B153" s="136"/>
      <c r="C153" s="172" t="s">
        <v>257</v>
      </c>
      <c r="D153" s="172" t="s">
        <v>278</v>
      </c>
      <c r="E153" s="173" t="s">
        <v>1173</v>
      </c>
      <c r="F153" s="242" t="s">
        <v>1174</v>
      </c>
      <c r="G153" s="242"/>
      <c r="H153" s="242"/>
      <c r="I153" s="242"/>
      <c r="J153" s="174" t="s">
        <v>281</v>
      </c>
      <c r="K153" s="175">
        <v>10</v>
      </c>
      <c r="L153" s="243">
        <v>0</v>
      </c>
      <c r="M153" s="243"/>
      <c r="N153" s="244">
        <f>ROUND(L153*K153,2)</f>
        <v>0</v>
      </c>
      <c r="O153" s="241"/>
      <c r="P153" s="241"/>
      <c r="Q153" s="241"/>
      <c r="R153" s="139"/>
      <c r="T153" s="169" t="s">
        <v>5</v>
      </c>
      <c r="U153" s="43" t="s">
        <v>42</v>
      </c>
      <c r="V153" s="35"/>
      <c r="W153" s="170">
        <f>V153*K153</f>
        <v>0</v>
      </c>
      <c r="X153" s="170">
        <v>0</v>
      </c>
      <c r="Y153" s="170">
        <f>X153*K153</f>
        <v>0</v>
      </c>
      <c r="Z153" s="170">
        <v>0</v>
      </c>
      <c r="AA153" s="171">
        <f>Z153*K153</f>
        <v>0</v>
      </c>
      <c r="AR153" s="18" t="s">
        <v>204</v>
      </c>
      <c r="AT153" s="18" t="s">
        <v>278</v>
      </c>
      <c r="AU153" s="18" t="s">
        <v>87</v>
      </c>
      <c r="AY153" s="18" t="s">
        <v>174</v>
      </c>
      <c r="BE153" s="112">
        <f>IF(U153="základná",N153,0)</f>
        <v>0</v>
      </c>
      <c r="BF153" s="112">
        <f>IF(U153="znížená",N153,0)</f>
        <v>0</v>
      </c>
      <c r="BG153" s="112">
        <f>IF(U153="zákl. prenesená",N153,0)</f>
        <v>0</v>
      </c>
      <c r="BH153" s="112">
        <f>IF(U153="zníž. prenesená",N153,0)</f>
        <v>0</v>
      </c>
      <c r="BI153" s="112">
        <f>IF(U153="nulová",N153,0)</f>
        <v>0</v>
      </c>
      <c r="BJ153" s="18" t="s">
        <v>87</v>
      </c>
      <c r="BK153" s="112">
        <f>ROUND(L153*K153,2)</f>
        <v>0</v>
      </c>
      <c r="BL153" s="18" t="s">
        <v>179</v>
      </c>
      <c r="BM153" s="18" t="s">
        <v>848</v>
      </c>
    </row>
    <row r="154" spans="2:65" s="10" customFormat="1" ht="29.85" customHeight="1">
      <c r="B154" s="154"/>
      <c r="C154" s="155"/>
      <c r="D154" s="164" t="s">
        <v>1128</v>
      </c>
      <c r="E154" s="164"/>
      <c r="F154" s="164"/>
      <c r="G154" s="164"/>
      <c r="H154" s="164"/>
      <c r="I154" s="164"/>
      <c r="J154" s="164"/>
      <c r="K154" s="164"/>
      <c r="L154" s="164"/>
      <c r="M154" s="164"/>
      <c r="N154" s="228">
        <f>BK154</f>
        <v>0</v>
      </c>
      <c r="O154" s="229"/>
      <c r="P154" s="229"/>
      <c r="Q154" s="229"/>
      <c r="R154" s="157"/>
      <c r="T154" s="158"/>
      <c r="U154" s="155"/>
      <c r="V154" s="155"/>
      <c r="W154" s="159">
        <f>SUM(W155:W159)</f>
        <v>0</v>
      </c>
      <c r="X154" s="155"/>
      <c r="Y154" s="159">
        <f>SUM(Y155:Y159)</f>
        <v>0</v>
      </c>
      <c r="Z154" s="155"/>
      <c r="AA154" s="160">
        <f>SUM(AA155:AA159)</f>
        <v>0</v>
      </c>
      <c r="AR154" s="161" t="s">
        <v>82</v>
      </c>
      <c r="AT154" s="162" t="s">
        <v>74</v>
      </c>
      <c r="AU154" s="162" t="s">
        <v>82</v>
      </c>
      <c r="AY154" s="161" t="s">
        <v>174</v>
      </c>
      <c r="BK154" s="163">
        <f>SUM(BK155:BK159)</f>
        <v>0</v>
      </c>
    </row>
    <row r="155" spans="2:65" s="1" customFormat="1" ht="22.5" customHeight="1">
      <c r="B155" s="136"/>
      <c r="C155" s="165" t="s">
        <v>261</v>
      </c>
      <c r="D155" s="165" t="s">
        <v>175</v>
      </c>
      <c r="E155" s="166" t="s">
        <v>1175</v>
      </c>
      <c r="F155" s="239" t="s">
        <v>1176</v>
      </c>
      <c r="G155" s="239"/>
      <c r="H155" s="239"/>
      <c r="I155" s="239"/>
      <c r="J155" s="167" t="s">
        <v>1133</v>
      </c>
      <c r="K155" s="168">
        <v>5</v>
      </c>
      <c r="L155" s="240">
        <v>0</v>
      </c>
      <c r="M155" s="240"/>
      <c r="N155" s="241">
        <f>ROUND(L155*K155,2)</f>
        <v>0</v>
      </c>
      <c r="O155" s="241"/>
      <c r="P155" s="241"/>
      <c r="Q155" s="241"/>
      <c r="R155" s="139"/>
      <c r="T155" s="169" t="s">
        <v>5</v>
      </c>
      <c r="U155" s="43" t="s">
        <v>42</v>
      </c>
      <c r="V155" s="35"/>
      <c r="W155" s="170">
        <f>V155*K155</f>
        <v>0</v>
      </c>
      <c r="X155" s="170">
        <v>0</v>
      </c>
      <c r="Y155" s="170">
        <f>X155*K155</f>
        <v>0</v>
      </c>
      <c r="Z155" s="170">
        <v>0</v>
      </c>
      <c r="AA155" s="171">
        <f>Z155*K155</f>
        <v>0</v>
      </c>
      <c r="AR155" s="18" t="s">
        <v>179</v>
      </c>
      <c r="AT155" s="18" t="s">
        <v>175</v>
      </c>
      <c r="AU155" s="18" t="s">
        <v>87</v>
      </c>
      <c r="AY155" s="18" t="s">
        <v>174</v>
      </c>
      <c r="BE155" s="112">
        <f>IF(U155="základná",N155,0)</f>
        <v>0</v>
      </c>
      <c r="BF155" s="112">
        <f>IF(U155="znížená",N155,0)</f>
        <v>0</v>
      </c>
      <c r="BG155" s="112">
        <f>IF(U155="zákl. prenesená",N155,0)</f>
        <v>0</v>
      </c>
      <c r="BH155" s="112">
        <f>IF(U155="zníž. prenesená",N155,0)</f>
        <v>0</v>
      </c>
      <c r="BI155" s="112">
        <f>IF(U155="nulová",N155,0)</f>
        <v>0</v>
      </c>
      <c r="BJ155" s="18" t="s">
        <v>87</v>
      </c>
      <c r="BK155" s="112">
        <f>ROUND(L155*K155,2)</f>
        <v>0</v>
      </c>
      <c r="BL155" s="18" t="s">
        <v>179</v>
      </c>
      <c r="BM155" s="18" t="s">
        <v>547</v>
      </c>
    </row>
    <row r="156" spans="2:65" s="1" customFormat="1" ht="22.5" customHeight="1">
      <c r="B156" s="136"/>
      <c r="C156" s="172" t="s">
        <v>265</v>
      </c>
      <c r="D156" s="172" t="s">
        <v>278</v>
      </c>
      <c r="E156" s="173" t="s">
        <v>1177</v>
      </c>
      <c r="F156" s="242" t="s">
        <v>1178</v>
      </c>
      <c r="G156" s="242"/>
      <c r="H156" s="242"/>
      <c r="I156" s="242"/>
      <c r="J156" s="174" t="s">
        <v>1133</v>
      </c>
      <c r="K156" s="175">
        <v>5</v>
      </c>
      <c r="L156" s="243">
        <v>0</v>
      </c>
      <c r="M156" s="243"/>
      <c r="N156" s="244">
        <f>ROUND(L156*K156,2)</f>
        <v>0</v>
      </c>
      <c r="O156" s="241"/>
      <c r="P156" s="241"/>
      <c r="Q156" s="241"/>
      <c r="R156" s="139"/>
      <c r="T156" s="169" t="s">
        <v>5</v>
      </c>
      <c r="U156" s="43" t="s">
        <v>42</v>
      </c>
      <c r="V156" s="35"/>
      <c r="W156" s="170">
        <f>V156*K156</f>
        <v>0</v>
      </c>
      <c r="X156" s="170">
        <v>0</v>
      </c>
      <c r="Y156" s="170">
        <f>X156*K156</f>
        <v>0</v>
      </c>
      <c r="Z156" s="170">
        <v>0</v>
      </c>
      <c r="AA156" s="171">
        <f>Z156*K156</f>
        <v>0</v>
      </c>
      <c r="AR156" s="18" t="s">
        <v>204</v>
      </c>
      <c r="AT156" s="18" t="s">
        <v>278</v>
      </c>
      <c r="AU156" s="18" t="s">
        <v>87</v>
      </c>
      <c r="AY156" s="18" t="s">
        <v>174</v>
      </c>
      <c r="BE156" s="112">
        <f>IF(U156="základná",N156,0)</f>
        <v>0</v>
      </c>
      <c r="BF156" s="112">
        <f>IF(U156="znížená",N156,0)</f>
        <v>0</v>
      </c>
      <c r="BG156" s="112">
        <f>IF(U156="zákl. prenesená",N156,0)</f>
        <v>0</v>
      </c>
      <c r="BH156" s="112">
        <f>IF(U156="zníž. prenesená",N156,0)</f>
        <v>0</v>
      </c>
      <c r="BI156" s="112">
        <f>IF(U156="nulová",N156,0)</f>
        <v>0</v>
      </c>
      <c r="BJ156" s="18" t="s">
        <v>87</v>
      </c>
      <c r="BK156" s="112">
        <f>ROUND(L156*K156,2)</f>
        <v>0</v>
      </c>
      <c r="BL156" s="18" t="s">
        <v>179</v>
      </c>
      <c r="BM156" s="18" t="s">
        <v>555</v>
      </c>
    </row>
    <row r="157" spans="2:65" s="1" customFormat="1" ht="22.5" customHeight="1">
      <c r="B157" s="136"/>
      <c r="C157" s="172" t="s">
        <v>269</v>
      </c>
      <c r="D157" s="172" t="s">
        <v>278</v>
      </c>
      <c r="E157" s="173" t="s">
        <v>1179</v>
      </c>
      <c r="F157" s="242" t="s">
        <v>1180</v>
      </c>
      <c r="G157" s="242"/>
      <c r="H157" s="242"/>
      <c r="I157" s="242"/>
      <c r="J157" s="174" t="s">
        <v>1133</v>
      </c>
      <c r="K157" s="175">
        <v>5</v>
      </c>
      <c r="L157" s="243">
        <v>0</v>
      </c>
      <c r="M157" s="243"/>
      <c r="N157" s="244">
        <f>ROUND(L157*K157,2)</f>
        <v>0</v>
      </c>
      <c r="O157" s="241"/>
      <c r="P157" s="241"/>
      <c r="Q157" s="241"/>
      <c r="R157" s="139"/>
      <c r="T157" s="169" t="s">
        <v>5</v>
      </c>
      <c r="U157" s="43" t="s">
        <v>42</v>
      </c>
      <c r="V157" s="35"/>
      <c r="W157" s="170">
        <f>V157*K157</f>
        <v>0</v>
      </c>
      <c r="X157" s="170">
        <v>0</v>
      </c>
      <c r="Y157" s="170">
        <f>X157*K157</f>
        <v>0</v>
      </c>
      <c r="Z157" s="170">
        <v>0</v>
      </c>
      <c r="AA157" s="171">
        <f>Z157*K157</f>
        <v>0</v>
      </c>
      <c r="AR157" s="18" t="s">
        <v>204</v>
      </c>
      <c r="AT157" s="18" t="s">
        <v>278</v>
      </c>
      <c r="AU157" s="18" t="s">
        <v>87</v>
      </c>
      <c r="AY157" s="18" t="s">
        <v>174</v>
      </c>
      <c r="BE157" s="112">
        <f>IF(U157="základná",N157,0)</f>
        <v>0</v>
      </c>
      <c r="BF157" s="112">
        <f>IF(U157="znížená",N157,0)</f>
        <v>0</v>
      </c>
      <c r="BG157" s="112">
        <f>IF(U157="zákl. prenesená",N157,0)</f>
        <v>0</v>
      </c>
      <c r="BH157" s="112">
        <f>IF(U157="zníž. prenesená",N157,0)</f>
        <v>0</v>
      </c>
      <c r="BI157" s="112">
        <f>IF(U157="nulová",N157,0)</f>
        <v>0</v>
      </c>
      <c r="BJ157" s="18" t="s">
        <v>87</v>
      </c>
      <c r="BK157" s="112">
        <f>ROUND(L157*K157,2)</f>
        <v>0</v>
      </c>
      <c r="BL157" s="18" t="s">
        <v>179</v>
      </c>
      <c r="BM157" s="18" t="s">
        <v>314</v>
      </c>
    </row>
    <row r="158" spans="2:65" s="1" customFormat="1" ht="31.5" customHeight="1">
      <c r="B158" s="136"/>
      <c r="C158" s="165" t="s">
        <v>273</v>
      </c>
      <c r="D158" s="165" t="s">
        <v>175</v>
      </c>
      <c r="E158" s="166" t="s">
        <v>1181</v>
      </c>
      <c r="F158" s="239" t="s">
        <v>1182</v>
      </c>
      <c r="G158" s="239"/>
      <c r="H158" s="239"/>
      <c r="I158" s="239"/>
      <c r="J158" s="167" t="s">
        <v>1133</v>
      </c>
      <c r="K158" s="168">
        <v>1</v>
      </c>
      <c r="L158" s="240">
        <v>0</v>
      </c>
      <c r="M158" s="240"/>
      <c r="N158" s="241">
        <f>ROUND(L158*K158,2)</f>
        <v>0</v>
      </c>
      <c r="O158" s="241"/>
      <c r="P158" s="241"/>
      <c r="Q158" s="241"/>
      <c r="R158" s="139"/>
      <c r="T158" s="169" t="s">
        <v>5</v>
      </c>
      <c r="U158" s="43" t="s">
        <v>42</v>
      </c>
      <c r="V158" s="35"/>
      <c r="W158" s="170">
        <f>V158*K158</f>
        <v>0</v>
      </c>
      <c r="X158" s="170">
        <v>0</v>
      </c>
      <c r="Y158" s="170">
        <f>X158*K158</f>
        <v>0</v>
      </c>
      <c r="Z158" s="170">
        <v>0</v>
      </c>
      <c r="AA158" s="171">
        <f>Z158*K158</f>
        <v>0</v>
      </c>
      <c r="AR158" s="18" t="s">
        <v>179</v>
      </c>
      <c r="AT158" s="18" t="s">
        <v>175</v>
      </c>
      <c r="AU158" s="18" t="s">
        <v>87</v>
      </c>
      <c r="AY158" s="18" t="s">
        <v>174</v>
      </c>
      <c r="BE158" s="112">
        <f>IF(U158="základná",N158,0)</f>
        <v>0</v>
      </c>
      <c r="BF158" s="112">
        <f>IF(U158="znížená",N158,0)</f>
        <v>0</v>
      </c>
      <c r="BG158" s="112">
        <f>IF(U158="zákl. prenesená",N158,0)</f>
        <v>0</v>
      </c>
      <c r="BH158" s="112">
        <f>IF(U158="zníž. prenesená",N158,0)</f>
        <v>0</v>
      </c>
      <c r="BI158" s="112">
        <f>IF(U158="nulová",N158,0)</f>
        <v>0</v>
      </c>
      <c r="BJ158" s="18" t="s">
        <v>87</v>
      </c>
      <c r="BK158" s="112">
        <f>ROUND(L158*K158,2)</f>
        <v>0</v>
      </c>
      <c r="BL158" s="18" t="s">
        <v>179</v>
      </c>
      <c r="BM158" s="18" t="s">
        <v>308</v>
      </c>
    </row>
    <row r="159" spans="2:65" s="1" customFormat="1" ht="31.5" customHeight="1">
      <c r="B159" s="136"/>
      <c r="C159" s="172" t="s">
        <v>277</v>
      </c>
      <c r="D159" s="172" t="s">
        <v>278</v>
      </c>
      <c r="E159" s="173" t="s">
        <v>1183</v>
      </c>
      <c r="F159" s="242" t="s">
        <v>1184</v>
      </c>
      <c r="G159" s="242"/>
      <c r="H159" s="242"/>
      <c r="I159" s="242"/>
      <c r="J159" s="174" t="s">
        <v>1133</v>
      </c>
      <c r="K159" s="175">
        <v>1</v>
      </c>
      <c r="L159" s="243">
        <v>0</v>
      </c>
      <c r="M159" s="243"/>
      <c r="N159" s="244">
        <f>ROUND(L159*K159,2)</f>
        <v>0</v>
      </c>
      <c r="O159" s="241"/>
      <c r="P159" s="241"/>
      <c r="Q159" s="241"/>
      <c r="R159" s="139"/>
      <c r="T159" s="169" t="s">
        <v>5</v>
      </c>
      <c r="U159" s="43" t="s">
        <v>42</v>
      </c>
      <c r="V159" s="35"/>
      <c r="W159" s="170">
        <f>V159*K159</f>
        <v>0</v>
      </c>
      <c r="X159" s="170">
        <v>0</v>
      </c>
      <c r="Y159" s="170">
        <f>X159*K159</f>
        <v>0</v>
      </c>
      <c r="Z159" s="170">
        <v>0</v>
      </c>
      <c r="AA159" s="171">
        <f>Z159*K159</f>
        <v>0</v>
      </c>
      <c r="AR159" s="18" t="s">
        <v>204</v>
      </c>
      <c r="AT159" s="18" t="s">
        <v>278</v>
      </c>
      <c r="AU159" s="18" t="s">
        <v>87</v>
      </c>
      <c r="AY159" s="18" t="s">
        <v>174</v>
      </c>
      <c r="BE159" s="112">
        <f>IF(U159="základná",N159,0)</f>
        <v>0</v>
      </c>
      <c r="BF159" s="112">
        <f>IF(U159="znížená",N159,0)</f>
        <v>0</v>
      </c>
      <c r="BG159" s="112">
        <f>IF(U159="zákl. prenesená",N159,0)</f>
        <v>0</v>
      </c>
      <c r="BH159" s="112">
        <f>IF(U159="zníž. prenesená",N159,0)</f>
        <v>0</v>
      </c>
      <c r="BI159" s="112">
        <f>IF(U159="nulová",N159,0)</f>
        <v>0</v>
      </c>
      <c r="BJ159" s="18" t="s">
        <v>87</v>
      </c>
      <c r="BK159" s="112">
        <f>ROUND(L159*K159,2)</f>
        <v>0</v>
      </c>
      <c r="BL159" s="18" t="s">
        <v>179</v>
      </c>
      <c r="BM159" s="18" t="s">
        <v>325</v>
      </c>
    </row>
    <row r="160" spans="2:65" s="10" customFormat="1" ht="29.85" customHeight="1">
      <c r="B160" s="154"/>
      <c r="C160" s="155"/>
      <c r="D160" s="164" t="s">
        <v>1129</v>
      </c>
      <c r="E160" s="164"/>
      <c r="F160" s="164"/>
      <c r="G160" s="164"/>
      <c r="H160" s="164"/>
      <c r="I160" s="164"/>
      <c r="J160" s="164"/>
      <c r="K160" s="164"/>
      <c r="L160" s="164"/>
      <c r="M160" s="164"/>
      <c r="N160" s="228">
        <f>BK160</f>
        <v>0</v>
      </c>
      <c r="O160" s="229"/>
      <c r="P160" s="229"/>
      <c r="Q160" s="229"/>
      <c r="R160" s="157"/>
      <c r="T160" s="158"/>
      <c r="U160" s="155"/>
      <c r="V160" s="155"/>
      <c r="W160" s="159">
        <f>SUM(W161:W168)</f>
        <v>0</v>
      </c>
      <c r="X160" s="155"/>
      <c r="Y160" s="159">
        <f>SUM(Y161:Y168)</f>
        <v>0</v>
      </c>
      <c r="Z160" s="155"/>
      <c r="AA160" s="160">
        <f>SUM(AA161:AA168)</f>
        <v>0</v>
      </c>
      <c r="AR160" s="161" t="s">
        <v>82</v>
      </c>
      <c r="AT160" s="162" t="s">
        <v>74</v>
      </c>
      <c r="AU160" s="162" t="s">
        <v>82</v>
      </c>
      <c r="AY160" s="161" t="s">
        <v>174</v>
      </c>
      <c r="BK160" s="163">
        <f>SUM(BK161:BK168)</f>
        <v>0</v>
      </c>
    </row>
    <row r="161" spans="2:65" s="1" customFormat="1" ht="31.5" customHeight="1">
      <c r="B161" s="136"/>
      <c r="C161" s="165" t="s">
        <v>284</v>
      </c>
      <c r="D161" s="165" t="s">
        <v>175</v>
      </c>
      <c r="E161" s="166" t="s">
        <v>1185</v>
      </c>
      <c r="F161" s="239" t="s">
        <v>1186</v>
      </c>
      <c r="G161" s="239"/>
      <c r="H161" s="239"/>
      <c r="I161" s="239"/>
      <c r="J161" s="167" t="s">
        <v>198</v>
      </c>
      <c r="K161" s="168">
        <v>200</v>
      </c>
      <c r="L161" s="240">
        <v>0</v>
      </c>
      <c r="M161" s="240"/>
      <c r="N161" s="241">
        <f t="shared" ref="N161:N168" si="25">ROUND(L161*K161,2)</f>
        <v>0</v>
      </c>
      <c r="O161" s="241"/>
      <c r="P161" s="241"/>
      <c r="Q161" s="241"/>
      <c r="R161" s="139"/>
      <c r="T161" s="169" t="s">
        <v>5</v>
      </c>
      <c r="U161" s="43" t="s">
        <v>42</v>
      </c>
      <c r="V161" s="35"/>
      <c r="W161" s="170">
        <f t="shared" ref="W161:W168" si="26">V161*K161</f>
        <v>0</v>
      </c>
      <c r="X161" s="170">
        <v>0</v>
      </c>
      <c r="Y161" s="170">
        <f t="shared" ref="Y161:Y168" si="27">X161*K161</f>
        <v>0</v>
      </c>
      <c r="Z161" s="170">
        <v>0</v>
      </c>
      <c r="AA161" s="171">
        <f t="shared" ref="AA161:AA168" si="28">Z161*K161</f>
        <v>0</v>
      </c>
      <c r="AR161" s="18" t="s">
        <v>179</v>
      </c>
      <c r="AT161" s="18" t="s">
        <v>175</v>
      </c>
      <c r="AU161" s="18" t="s">
        <v>87</v>
      </c>
      <c r="AY161" s="18" t="s">
        <v>174</v>
      </c>
      <c r="BE161" s="112">
        <f t="shared" ref="BE161:BE168" si="29">IF(U161="základná",N161,0)</f>
        <v>0</v>
      </c>
      <c r="BF161" s="112">
        <f t="shared" ref="BF161:BF168" si="30">IF(U161="znížená",N161,0)</f>
        <v>0</v>
      </c>
      <c r="BG161" s="112">
        <f t="shared" ref="BG161:BG168" si="31">IF(U161="zákl. prenesená",N161,0)</f>
        <v>0</v>
      </c>
      <c r="BH161" s="112">
        <f t="shared" ref="BH161:BH168" si="32">IF(U161="zníž. prenesená",N161,0)</f>
        <v>0</v>
      </c>
      <c r="BI161" s="112">
        <f t="shared" ref="BI161:BI168" si="33">IF(U161="nulová",N161,0)</f>
        <v>0</v>
      </c>
      <c r="BJ161" s="18" t="s">
        <v>87</v>
      </c>
      <c r="BK161" s="112">
        <f t="shared" ref="BK161:BK168" si="34">ROUND(L161*K161,2)</f>
        <v>0</v>
      </c>
      <c r="BL161" s="18" t="s">
        <v>179</v>
      </c>
      <c r="BM161" s="18" t="s">
        <v>334</v>
      </c>
    </row>
    <row r="162" spans="2:65" s="1" customFormat="1" ht="22.5" customHeight="1">
      <c r="B162" s="136"/>
      <c r="C162" s="172" t="s">
        <v>837</v>
      </c>
      <c r="D162" s="172" t="s">
        <v>278</v>
      </c>
      <c r="E162" s="173" t="s">
        <v>1187</v>
      </c>
      <c r="F162" s="242" t="s">
        <v>1188</v>
      </c>
      <c r="G162" s="242"/>
      <c r="H162" s="242"/>
      <c r="I162" s="242"/>
      <c r="J162" s="174" t="s">
        <v>198</v>
      </c>
      <c r="K162" s="175">
        <v>200</v>
      </c>
      <c r="L162" s="243">
        <v>0</v>
      </c>
      <c r="M162" s="243"/>
      <c r="N162" s="244">
        <f t="shared" si="25"/>
        <v>0</v>
      </c>
      <c r="O162" s="241"/>
      <c r="P162" s="241"/>
      <c r="Q162" s="241"/>
      <c r="R162" s="139"/>
      <c r="T162" s="169" t="s">
        <v>5</v>
      </c>
      <c r="U162" s="43" t="s">
        <v>42</v>
      </c>
      <c r="V162" s="35"/>
      <c r="W162" s="170">
        <f t="shared" si="26"/>
        <v>0</v>
      </c>
      <c r="X162" s="170">
        <v>0</v>
      </c>
      <c r="Y162" s="170">
        <f t="shared" si="27"/>
        <v>0</v>
      </c>
      <c r="Z162" s="170">
        <v>0</v>
      </c>
      <c r="AA162" s="171">
        <f t="shared" si="28"/>
        <v>0</v>
      </c>
      <c r="AR162" s="18" t="s">
        <v>204</v>
      </c>
      <c r="AT162" s="18" t="s">
        <v>278</v>
      </c>
      <c r="AU162" s="18" t="s">
        <v>87</v>
      </c>
      <c r="AY162" s="18" t="s">
        <v>174</v>
      </c>
      <c r="BE162" s="112">
        <f t="shared" si="29"/>
        <v>0</v>
      </c>
      <c r="BF162" s="112">
        <f t="shared" si="30"/>
        <v>0</v>
      </c>
      <c r="BG162" s="112">
        <f t="shared" si="31"/>
        <v>0</v>
      </c>
      <c r="BH162" s="112">
        <f t="shared" si="32"/>
        <v>0</v>
      </c>
      <c r="BI162" s="112">
        <f t="shared" si="33"/>
        <v>0</v>
      </c>
      <c r="BJ162" s="18" t="s">
        <v>87</v>
      </c>
      <c r="BK162" s="112">
        <f t="shared" si="34"/>
        <v>0</v>
      </c>
      <c r="BL162" s="18" t="s">
        <v>179</v>
      </c>
      <c r="BM162" s="18" t="s">
        <v>313</v>
      </c>
    </row>
    <row r="163" spans="2:65" s="1" customFormat="1" ht="31.5" customHeight="1">
      <c r="B163" s="136"/>
      <c r="C163" s="165" t="s">
        <v>845</v>
      </c>
      <c r="D163" s="165" t="s">
        <v>175</v>
      </c>
      <c r="E163" s="166" t="s">
        <v>1189</v>
      </c>
      <c r="F163" s="239" t="s">
        <v>1190</v>
      </c>
      <c r="G163" s="239"/>
      <c r="H163" s="239"/>
      <c r="I163" s="239"/>
      <c r="J163" s="167" t="s">
        <v>198</v>
      </c>
      <c r="K163" s="168">
        <v>200</v>
      </c>
      <c r="L163" s="240">
        <v>0</v>
      </c>
      <c r="M163" s="240"/>
      <c r="N163" s="241">
        <f t="shared" si="25"/>
        <v>0</v>
      </c>
      <c r="O163" s="241"/>
      <c r="P163" s="241"/>
      <c r="Q163" s="241"/>
      <c r="R163" s="139"/>
      <c r="T163" s="169" t="s">
        <v>5</v>
      </c>
      <c r="U163" s="43" t="s">
        <v>42</v>
      </c>
      <c r="V163" s="35"/>
      <c r="W163" s="170">
        <f t="shared" si="26"/>
        <v>0</v>
      </c>
      <c r="X163" s="170">
        <v>0</v>
      </c>
      <c r="Y163" s="170">
        <f t="shared" si="27"/>
        <v>0</v>
      </c>
      <c r="Z163" s="170">
        <v>0</v>
      </c>
      <c r="AA163" s="171">
        <f t="shared" si="28"/>
        <v>0</v>
      </c>
      <c r="AR163" s="18" t="s">
        <v>179</v>
      </c>
      <c r="AT163" s="18" t="s">
        <v>175</v>
      </c>
      <c r="AU163" s="18" t="s">
        <v>87</v>
      </c>
      <c r="AY163" s="18" t="s">
        <v>174</v>
      </c>
      <c r="BE163" s="112">
        <f t="shared" si="29"/>
        <v>0</v>
      </c>
      <c r="BF163" s="112">
        <f t="shared" si="30"/>
        <v>0</v>
      </c>
      <c r="BG163" s="112">
        <f t="shared" si="31"/>
        <v>0</v>
      </c>
      <c r="BH163" s="112">
        <f t="shared" si="32"/>
        <v>0</v>
      </c>
      <c r="BI163" s="112">
        <f t="shared" si="33"/>
        <v>0</v>
      </c>
      <c r="BJ163" s="18" t="s">
        <v>87</v>
      </c>
      <c r="BK163" s="112">
        <f t="shared" si="34"/>
        <v>0</v>
      </c>
      <c r="BL163" s="18" t="s">
        <v>179</v>
      </c>
      <c r="BM163" s="18" t="s">
        <v>346</v>
      </c>
    </row>
    <row r="164" spans="2:65" s="1" customFormat="1" ht="22.5" customHeight="1">
      <c r="B164" s="136"/>
      <c r="C164" s="172" t="s">
        <v>840</v>
      </c>
      <c r="D164" s="172" t="s">
        <v>278</v>
      </c>
      <c r="E164" s="173" t="s">
        <v>1191</v>
      </c>
      <c r="F164" s="242" t="s">
        <v>1192</v>
      </c>
      <c r="G164" s="242"/>
      <c r="H164" s="242"/>
      <c r="I164" s="242"/>
      <c r="J164" s="174" t="s">
        <v>198</v>
      </c>
      <c r="K164" s="175">
        <v>200</v>
      </c>
      <c r="L164" s="243">
        <v>0</v>
      </c>
      <c r="M164" s="243"/>
      <c r="N164" s="244">
        <f t="shared" si="25"/>
        <v>0</v>
      </c>
      <c r="O164" s="241"/>
      <c r="P164" s="241"/>
      <c r="Q164" s="241"/>
      <c r="R164" s="139"/>
      <c r="T164" s="169" t="s">
        <v>5</v>
      </c>
      <c r="U164" s="43" t="s">
        <v>42</v>
      </c>
      <c r="V164" s="35"/>
      <c r="W164" s="170">
        <f t="shared" si="26"/>
        <v>0</v>
      </c>
      <c r="X164" s="170">
        <v>0</v>
      </c>
      <c r="Y164" s="170">
        <f t="shared" si="27"/>
        <v>0</v>
      </c>
      <c r="Z164" s="170">
        <v>0</v>
      </c>
      <c r="AA164" s="171">
        <f t="shared" si="28"/>
        <v>0</v>
      </c>
      <c r="AR164" s="18" t="s">
        <v>204</v>
      </c>
      <c r="AT164" s="18" t="s">
        <v>278</v>
      </c>
      <c r="AU164" s="18" t="s">
        <v>87</v>
      </c>
      <c r="AY164" s="18" t="s">
        <v>174</v>
      </c>
      <c r="BE164" s="112">
        <f t="shared" si="29"/>
        <v>0</v>
      </c>
      <c r="BF164" s="112">
        <f t="shared" si="30"/>
        <v>0</v>
      </c>
      <c r="BG164" s="112">
        <f t="shared" si="31"/>
        <v>0</v>
      </c>
      <c r="BH164" s="112">
        <f t="shared" si="32"/>
        <v>0</v>
      </c>
      <c r="BI164" s="112">
        <f t="shared" si="33"/>
        <v>0</v>
      </c>
      <c r="BJ164" s="18" t="s">
        <v>87</v>
      </c>
      <c r="BK164" s="112">
        <f t="shared" si="34"/>
        <v>0</v>
      </c>
      <c r="BL164" s="18" t="s">
        <v>179</v>
      </c>
      <c r="BM164" s="18" t="s">
        <v>350</v>
      </c>
    </row>
    <row r="165" spans="2:65" s="1" customFormat="1" ht="31.5" customHeight="1">
      <c r="B165" s="136"/>
      <c r="C165" s="165" t="s">
        <v>305</v>
      </c>
      <c r="D165" s="165" t="s">
        <v>175</v>
      </c>
      <c r="E165" s="166" t="s">
        <v>1193</v>
      </c>
      <c r="F165" s="239" t="s">
        <v>1194</v>
      </c>
      <c r="G165" s="239"/>
      <c r="H165" s="239"/>
      <c r="I165" s="239"/>
      <c r="J165" s="167" t="s">
        <v>198</v>
      </c>
      <c r="K165" s="168">
        <v>100</v>
      </c>
      <c r="L165" s="240">
        <v>0</v>
      </c>
      <c r="M165" s="240"/>
      <c r="N165" s="241">
        <f t="shared" si="25"/>
        <v>0</v>
      </c>
      <c r="O165" s="241"/>
      <c r="P165" s="241"/>
      <c r="Q165" s="241"/>
      <c r="R165" s="139"/>
      <c r="T165" s="169" t="s">
        <v>5</v>
      </c>
      <c r="U165" s="43" t="s">
        <v>42</v>
      </c>
      <c r="V165" s="35"/>
      <c r="W165" s="170">
        <f t="shared" si="26"/>
        <v>0</v>
      </c>
      <c r="X165" s="170">
        <v>0</v>
      </c>
      <c r="Y165" s="170">
        <f t="shared" si="27"/>
        <v>0</v>
      </c>
      <c r="Z165" s="170">
        <v>0</v>
      </c>
      <c r="AA165" s="171">
        <f t="shared" si="28"/>
        <v>0</v>
      </c>
      <c r="AR165" s="18" t="s">
        <v>179</v>
      </c>
      <c r="AT165" s="18" t="s">
        <v>175</v>
      </c>
      <c r="AU165" s="18" t="s">
        <v>87</v>
      </c>
      <c r="AY165" s="18" t="s">
        <v>174</v>
      </c>
      <c r="BE165" s="112">
        <f t="shared" si="29"/>
        <v>0</v>
      </c>
      <c r="BF165" s="112">
        <f t="shared" si="30"/>
        <v>0</v>
      </c>
      <c r="BG165" s="112">
        <f t="shared" si="31"/>
        <v>0</v>
      </c>
      <c r="BH165" s="112">
        <f t="shared" si="32"/>
        <v>0</v>
      </c>
      <c r="BI165" s="112">
        <f t="shared" si="33"/>
        <v>0</v>
      </c>
      <c r="BJ165" s="18" t="s">
        <v>87</v>
      </c>
      <c r="BK165" s="112">
        <f t="shared" si="34"/>
        <v>0</v>
      </c>
      <c r="BL165" s="18" t="s">
        <v>179</v>
      </c>
      <c r="BM165" s="18" t="s">
        <v>358</v>
      </c>
    </row>
    <row r="166" spans="2:65" s="1" customFormat="1" ht="22.5" customHeight="1">
      <c r="B166" s="136"/>
      <c r="C166" s="172" t="s">
        <v>282</v>
      </c>
      <c r="D166" s="172" t="s">
        <v>278</v>
      </c>
      <c r="E166" s="173" t="s">
        <v>1195</v>
      </c>
      <c r="F166" s="242" t="s">
        <v>1196</v>
      </c>
      <c r="G166" s="242"/>
      <c r="H166" s="242"/>
      <c r="I166" s="242"/>
      <c r="J166" s="174" t="s">
        <v>198</v>
      </c>
      <c r="K166" s="175">
        <v>100</v>
      </c>
      <c r="L166" s="243">
        <v>0</v>
      </c>
      <c r="M166" s="243"/>
      <c r="N166" s="244">
        <f t="shared" si="25"/>
        <v>0</v>
      </c>
      <c r="O166" s="241"/>
      <c r="P166" s="241"/>
      <c r="Q166" s="241"/>
      <c r="R166" s="139"/>
      <c r="T166" s="169" t="s">
        <v>5</v>
      </c>
      <c r="U166" s="43" t="s">
        <v>42</v>
      </c>
      <c r="V166" s="35"/>
      <c r="W166" s="170">
        <f t="shared" si="26"/>
        <v>0</v>
      </c>
      <c r="X166" s="170">
        <v>0</v>
      </c>
      <c r="Y166" s="170">
        <f t="shared" si="27"/>
        <v>0</v>
      </c>
      <c r="Z166" s="170">
        <v>0</v>
      </c>
      <c r="AA166" s="171">
        <f t="shared" si="28"/>
        <v>0</v>
      </c>
      <c r="AR166" s="18" t="s">
        <v>204</v>
      </c>
      <c r="AT166" s="18" t="s">
        <v>278</v>
      </c>
      <c r="AU166" s="18" t="s">
        <v>87</v>
      </c>
      <c r="AY166" s="18" t="s">
        <v>174</v>
      </c>
      <c r="BE166" s="112">
        <f t="shared" si="29"/>
        <v>0</v>
      </c>
      <c r="BF166" s="112">
        <f t="shared" si="30"/>
        <v>0</v>
      </c>
      <c r="BG166" s="112">
        <f t="shared" si="31"/>
        <v>0</v>
      </c>
      <c r="BH166" s="112">
        <f t="shared" si="32"/>
        <v>0</v>
      </c>
      <c r="BI166" s="112">
        <f t="shared" si="33"/>
        <v>0</v>
      </c>
      <c r="BJ166" s="18" t="s">
        <v>87</v>
      </c>
      <c r="BK166" s="112">
        <f t="shared" si="34"/>
        <v>0</v>
      </c>
      <c r="BL166" s="18" t="s">
        <v>179</v>
      </c>
      <c r="BM166" s="18" t="s">
        <v>366</v>
      </c>
    </row>
    <row r="167" spans="2:65" s="1" customFormat="1" ht="31.5" customHeight="1">
      <c r="B167" s="136"/>
      <c r="C167" s="165" t="s">
        <v>309</v>
      </c>
      <c r="D167" s="165" t="s">
        <v>175</v>
      </c>
      <c r="E167" s="166" t="s">
        <v>1197</v>
      </c>
      <c r="F167" s="239" t="s">
        <v>1198</v>
      </c>
      <c r="G167" s="239"/>
      <c r="H167" s="239"/>
      <c r="I167" s="239"/>
      <c r="J167" s="167" t="s">
        <v>198</v>
      </c>
      <c r="K167" s="168">
        <v>60</v>
      </c>
      <c r="L167" s="240">
        <v>0</v>
      </c>
      <c r="M167" s="240"/>
      <c r="N167" s="241">
        <f t="shared" si="25"/>
        <v>0</v>
      </c>
      <c r="O167" s="241"/>
      <c r="P167" s="241"/>
      <c r="Q167" s="241"/>
      <c r="R167" s="139"/>
      <c r="T167" s="169" t="s">
        <v>5</v>
      </c>
      <c r="U167" s="43" t="s">
        <v>42</v>
      </c>
      <c r="V167" s="35"/>
      <c r="W167" s="170">
        <f t="shared" si="26"/>
        <v>0</v>
      </c>
      <c r="X167" s="170">
        <v>0</v>
      </c>
      <c r="Y167" s="170">
        <f t="shared" si="27"/>
        <v>0</v>
      </c>
      <c r="Z167" s="170">
        <v>0</v>
      </c>
      <c r="AA167" s="171">
        <f t="shared" si="28"/>
        <v>0</v>
      </c>
      <c r="AR167" s="18" t="s">
        <v>179</v>
      </c>
      <c r="AT167" s="18" t="s">
        <v>175</v>
      </c>
      <c r="AU167" s="18" t="s">
        <v>87</v>
      </c>
      <c r="AY167" s="18" t="s">
        <v>174</v>
      </c>
      <c r="BE167" s="112">
        <f t="shared" si="29"/>
        <v>0</v>
      </c>
      <c r="BF167" s="112">
        <f t="shared" si="30"/>
        <v>0</v>
      </c>
      <c r="BG167" s="112">
        <f t="shared" si="31"/>
        <v>0</v>
      </c>
      <c r="BH167" s="112">
        <f t="shared" si="32"/>
        <v>0</v>
      </c>
      <c r="BI167" s="112">
        <f t="shared" si="33"/>
        <v>0</v>
      </c>
      <c r="BJ167" s="18" t="s">
        <v>87</v>
      </c>
      <c r="BK167" s="112">
        <f t="shared" si="34"/>
        <v>0</v>
      </c>
      <c r="BL167" s="18" t="s">
        <v>179</v>
      </c>
      <c r="BM167" s="18" t="s">
        <v>374</v>
      </c>
    </row>
    <row r="168" spans="2:65" s="1" customFormat="1" ht="22.5" customHeight="1">
      <c r="B168" s="136"/>
      <c r="C168" s="172" t="s">
        <v>522</v>
      </c>
      <c r="D168" s="172" t="s">
        <v>278</v>
      </c>
      <c r="E168" s="173" t="s">
        <v>1199</v>
      </c>
      <c r="F168" s="242" t="s">
        <v>1200</v>
      </c>
      <c r="G168" s="242"/>
      <c r="H168" s="242"/>
      <c r="I168" s="242"/>
      <c r="J168" s="174" t="s">
        <v>198</v>
      </c>
      <c r="K168" s="175">
        <v>60</v>
      </c>
      <c r="L168" s="243">
        <v>0</v>
      </c>
      <c r="M168" s="243"/>
      <c r="N168" s="244">
        <f t="shared" si="25"/>
        <v>0</v>
      </c>
      <c r="O168" s="241"/>
      <c r="P168" s="241"/>
      <c r="Q168" s="241"/>
      <c r="R168" s="139"/>
      <c r="T168" s="169" t="s">
        <v>5</v>
      </c>
      <c r="U168" s="43" t="s">
        <v>42</v>
      </c>
      <c r="V168" s="35"/>
      <c r="W168" s="170">
        <f t="shared" si="26"/>
        <v>0</v>
      </c>
      <c r="X168" s="170">
        <v>0</v>
      </c>
      <c r="Y168" s="170">
        <f t="shared" si="27"/>
        <v>0</v>
      </c>
      <c r="Z168" s="170">
        <v>0</v>
      </c>
      <c r="AA168" s="171">
        <f t="shared" si="28"/>
        <v>0</v>
      </c>
      <c r="AR168" s="18" t="s">
        <v>204</v>
      </c>
      <c r="AT168" s="18" t="s">
        <v>278</v>
      </c>
      <c r="AU168" s="18" t="s">
        <v>87</v>
      </c>
      <c r="AY168" s="18" t="s">
        <v>174</v>
      </c>
      <c r="BE168" s="112">
        <f t="shared" si="29"/>
        <v>0</v>
      </c>
      <c r="BF168" s="112">
        <f t="shared" si="30"/>
        <v>0</v>
      </c>
      <c r="BG168" s="112">
        <f t="shared" si="31"/>
        <v>0</v>
      </c>
      <c r="BH168" s="112">
        <f t="shared" si="32"/>
        <v>0</v>
      </c>
      <c r="BI168" s="112">
        <f t="shared" si="33"/>
        <v>0</v>
      </c>
      <c r="BJ168" s="18" t="s">
        <v>87</v>
      </c>
      <c r="BK168" s="112">
        <f t="shared" si="34"/>
        <v>0</v>
      </c>
      <c r="BL168" s="18" t="s">
        <v>179</v>
      </c>
      <c r="BM168" s="18" t="s">
        <v>871</v>
      </c>
    </row>
    <row r="169" spans="2:65" s="10" customFormat="1" ht="29.85" customHeight="1">
      <c r="B169" s="154"/>
      <c r="C169" s="155"/>
      <c r="D169" s="164" t="s">
        <v>1130</v>
      </c>
      <c r="E169" s="164"/>
      <c r="F169" s="164"/>
      <c r="G169" s="164"/>
      <c r="H169" s="164"/>
      <c r="I169" s="164"/>
      <c r="J169" s="164"/>
      <c r="K169" s="164"/>
      <c r="L169" s="164"/>
      <c r="M169" s="164"/>
      <c r="N169" s="228">
        <f>BK169</f>
        <v>0</v>
      </c>
      <c r="O169" s="229"/>
      <c r="P169" s="229"/>
      <c r="Q169" s="229"/>
      <c r="R169" s="157"/>
      <c r="T169" s="158"/>
      <c r="U169" s="155"/>
      <c r="V169" s="155"/>
      <c r="W169" s="159">
        <f>SUM(W170:W174)</f>
        <v>0</v>
      </c>
      <c r="X169" s="155"/>
      <c r="Y169" s="159">
        <f>SUM(Y170:Y174)</f>
        <v>0</v>
      </c>
      <c r="Z169" s="155"/>
      <c r="AA169" s="160">
        <f>SUM(AA170:AA174)</f>
        <v>0</v>
      </c>
      <c r="AR169" s="161" t="s">
        <v>82</v>
      </c>
      <c r="AT169" s="162" t="s">
        <v>74</v>
      </c>
      <c r="AU169" s="162" t="s">
        <v>82</v>
      </c>
      <c r="AY169" s="161" t="s">
        <v>174</v>
      </c>
      <c r="BK169" s="163">
        <f>SUM(BK170:BK174)</f>
        <v>0</v>
      </c>
    </row>
    <row r="170" spans="2:65" s="1" customFormat="1" ht="31.5" customHeight="1">
      <c r="B170" s="136"/>
      <c r="C170" s="165" t="s">
        <v>526</v>
      </c>
      <c r="D170" s="165" t="s">
        <v>175</v>
      </c>
      <c r="E170" s="166" t="s">
        <v>1201</v>
      </c>
      <c r="F170" s="239" t="s">
        <v>1202</v>
      </c>
      <c r="G170" s="239"/>
      <c r="H170" s="239"/>
      <c r="I170" s="239"/>
      <c r="J170" s="167" t="s">
        <v>1203</v>
      </c>
      <c r="K170" s="168">
        <v>2.5</v>
      </c>
      <c r="L170" s="240">
        <v>0</v>
      </c>
      <c r="M170" s="240"/>
      <c r="N170" s="241">
        <f>ROUND(L170*K170,2)</f>
        <v>0</v>
      </c>
      <c r="O170" s="241"/>
      <c r="P170" s="241"/>
      <c r="Q170" s="241"/>
      <c r="R170" s="139"/>
      <c r="T170" s="169" t="s">
        <v>5</v>
      </c>
      <c r="U170" s="43" t="s">
        <v>42</v>
      </c>
      <c r="V170" s="35"/>
      <c r="W170" s="170">
        <f>V170*K170</f>
        <v>0</v>
      </c>
      <c r="X170" s="170">
        <v>0</v>
      </c>
      <c r="Y170" s="170">
        <f>X170*K170</f>
        <v>0</v>
      </c>
      <c r="Z170" s="170">
        <v>0</v>
      </c>
      <c r="AA170" s="171">
        <f>Z170*K170</f>
        <v>0</v>
      </c>
      <c r="AR170" s="18" t="s">
        <v>179</v>
      </c>
      <c r="AT170" s="18" t="s">
        <v>175</v>
      </c>
      <c r="AU170" s="18" t="s">
        <v>87</v>
      </c>
      <c r="AY170" s="18" t="s">
        <v>174</v>
      </c>
      <c r="BE170" s="112">
        <f>IF(U170="základná",N170,0)</f>
        <v>0</v>
      </c>
      <c r="BF170" s="112">
        <f>IF(U170="znížená",N170,0)</f>
        <v>0</v>
      </c>
      <c r="BG170" s="112">
        <f>IF(U170="zákl. prenesená",N170,0)</f>
        <v>0</v>
      </c>
      <c r="BH170" s="112">
        <f>IF(U170="zníž. prenesená",N170,0)</f>
        <v>0</v>
      </c>
      <c r="BI170" s="112">
        <f>IF(U170="nulová",N170,0)</f>
        <v>0</v>
      </c>
      <c r="BJ170" s="18" t="s">
        <v>87</v>
      </c>
      <c r="BK170" s="112">
        <f>ROUND(L170*K170,2)</f>
        <v>0</v>
      </c>
      <c r="BL170" s="18" t="s">
        <v>179</v>
      </c>
      <c r="BM170" s="18" t="s">
        <v>874</v>
      </c>
    </row>
    <row r="171" spans="2:65" s="1" customFormat="1" ht="22.5" customHeight="1">
      <c r="B171" s="136"/>
      <c r="C171" s="165" t="s">
        <v>531</v>
      </c>
      <c r="D171" s="165" t="s">
        <v>175</v>
      </c>
      <c r="E171" s="166" t="s">
        <v>1204</v>
      </c>
      <c r="F171" s="239" t="s">
        <v>1205</v>
      </c>
      <c r="G171" s="239"/>
      <c r="H171" s="239"/>
      <c r="I171" s="239"/>
      <c r="J171" s="167" t="s">
        <v>1203</v>
      </c>
      <c r="K171" s="168">
        <v>5</v>
      </c>
      <c r="L171" s="240">
        <v>0</v>
      </c>
      <c r="M171" s="240"/>
      <c r="N171" s="241">
        <f>ROUND(L171*K171,2)</f>
        <v>0</v>
      </c>
      <c r="O171" s="241"/>
      <c r="P171" s="241"/>
      <c r="Q171" s="241"/>
      <c r="R171" s="139"/>
      <c r="T171" s="169" t="s">
        <v>5</v>
      </c>
      <c r="U171" s="43" t="s">
        <v>42</v>
      </c>
      <c r="V171" s="35"/>
      <c r="W171" s="170">
        <f>V171*K171</f>
        <v>0</v>
      </c>
      <c r="X171" s="170">
        <v>0</v>
      </c>
      <c r="Y171" s="170">
        <f>X171*K171</f>
        <v>0</v>
      </c>
      <c r="Z171" s="170">
        <v>0</v>
      </c>
      <c r="AA171" s="171">
        <f>Z171*K171</f>
        <v>0</v>
      </c>
      <c r="AR171" s="18" t="s">
        <v>179</v>
      </c>
      <c r="AT171" s="18" t="s">
        <v>175</v>
      </c>
      <c r="AU171" s="18" t="s">
        <v>87</v>
      </c>
      <c r="AY171" s="18" t="s">
        <v>174</v>
      </c>
      <c r="BE171" s="112">
        <f>IF(U171="základná",N171,0)</f>
        <v>0</v>
      </c>
      <c r="BF171" s="112">
        <f>IF(U171="znížená",N171,0)</f>
        <v>0</v>
      </c>
      <c r="BG171" s="112">
        <f>IF(U171="zákl. prenesená",N171,0)</f>
        <v>0</v>
      </c>
      <c r="BH171" s="112">
        <f>IF(U171="zníž. prenesená",N171,0)</f>
        <v>0</v>
      </c>
      <c r="BI171" s="112">
        <f>IF(U171="nulová",N171,0)</f>
        <v>0</v>
      </c>
      <c r="BJ171" s="18" t="s">
        <v>87</v>
      </c>
      <c r="BK171" s="112">
        <f>ROUND(L171*K171,2)</f>
        <v>0</v>
      </c>
      <c r="BL171" s="18" t="s">
        <v>179</v>
      </c>
      <c r="BM171" s="18" t="s">
        <v>879</v>
      </c>
    </row>
    <row r="172" spans="2:65" s="1" customFormat="1" ht="31.5" customHeight="1">
      <c r="B172" s="136"/>
      <c r="C172" s="165" t="s">
        <v>301</v>
      </c>
      <c r="D172" s="165" t="s">
        <v>175</v>
      </c>
      <c r="E172" s="166" t="s">
        <v>1206</v>
      </c>
      <c r="F172" s="239" t="s">
        <v>1207</v>
      </c>
      <c r="G172" s="239"/>
      <c r="H172" s="239"/>
      <c r="I172" s="239"/>
      <c r="J172" s="167" t="s">
        <v>1203</v>
      </c>
      <c r="K172" s="168">
        <v>10</v>
      </c>
      <c r="L172" s="240">
        <v>0</v>
      </c>
      <c r="M172" s="240"/>
      <c r="N172" s="241">
        <f>ROUND(L172*K172,2)</f>
        <v>0</v>
      </c>
      <c r="O172" s="241"/>
      <c r="P172" s="241"/>
      <c r="Q172" s="241"/>
      <c r="R172" s="139"/>
      <c r="T172" s="169" t="s">
        <v>5</v>
      </c>
      <c r="U172" s="43" t="s">
        <v>42</v>
      </c>
      <c r="V172" s="35"/>
      <c r="W172" s="170">
        <f>V172*K172</f>
        <v>0</v>
      </c>
      <c r="X172" s="170">
        <v>0</v>
      </c>
      <c r="Y172" s="170">
        <f>X172*K172</f>
        <v>0</v>
      </c>
      <c r="Z172" s="170">
        <v>0</v>
      </c>
      <c r="AA172" s="171">
        <f>Z172*K172</f>
        <v>0</v>
      </c>
      <c r="AR172" s="18" t="s">
        <v>179</v>
      </c>
      <c r="AT172" s="18" t="s">
        <v>175</v>
      </c>
      <c r="AU172" s="18" t="s">
        <v>87</v>
      </c>
      <c r="AY172" s="18" t="s">
        <v>174</v>
      </c>
      <c r="BE172" s="112">
        <f>IF(U172="základná",N172,0)</f>
        <v>0</v>
      </c>
      <c r="BF172" s="112">
        <f>IF(U172="znížená",N172,0)</f>
        <v>0</v>
      </c>
      <c r="BG172" s="112">
        <f>IF(U172="zákl. prenesená",N172,0)</f>
        <v>0</v>
      </c>
      <c r="BH172" s="112">
        <f>IF(U172="zníž. prenesená",N172,0)</f>
        <v>0</v>
      </c>
      <c r="BI172" s="112">
        <f>IF(U172="nulová",N172,0)</f>
        <v>0</v>
      </c>
      <c r="BJ172" s="18" t="s">
        <v>87</v>
      </c>
      <c r="BK172" s="112">
        <f>ROUND(L172*K172,2)</f>
        <v>0</v>
      </c>
      <c r="BL172" s="18" t="s">
        <v>179</v>
      </c>
      <c r="BM172" s="18" t="s">
        <v>883</v>
      </c>
    </row>
    <row r="173" spans="2:65" s="1" customFormat="1" ht="22.5" customHeight="1">
      <c r="B173" s="136"/>
      <c r="C173" s="165" t="s">
        <v>536</v>
      </c>
      <c r="D173" s="165" t="s">
        <v>175</v>
      </c>
      <c r="E173" s="166" t="s">
        <v>1208</v>
      </c>
      <c r="F173" s="239" t="s">
        <v>1209</v>
      </c>
      <c r="G173" s="239"/>
      <c r="H173" s="239"/>
      <c r="I173" s="239"/>
      <c r="J173" s="167" t="s">
        <v>281</v>
      </c>
      <c r="K173" s="168">
        <v>1</v>
      </c>
      <c r="L173" s="240">
        <v>0</v>
      </c>
      <c r="M173" s="240"/>
      <c r="N173" s="241">
        <f>ROUND(L173*K173,2)</f>
        <v>0</v>
      </c>
      <c r="O173" s="241"/>
      <c r="P173" s="241"/>
      <c r="Q173" s="241"/>
      <c r="R173" s="139"/>
      <c r="T173" s="169" t="s">
        <v>5</v>
      </c>
      <c r="U173" s="43" t="s">
        <v>42</v>
      </c>
      <c r="V173" s="35"/>
      <c r="W173" s="170">
        <f>V173*K173</f>
        <v>0</v>
      </c>
      <c r="X173" s="170">
        <v>0</v>
      </c>
      <c r="Y173" s="170">
        <f>X173*K173</f>
        <v>0</v>
      </c>
      <c r="Z173" s="170">
        <v>0</v>
      </c>
      <c r="AA173" s="171">
        <f>Z173*K173</f>
        <v>0</v>
      </c>
      <c r="AR173" s="18" t="s">
        <v>179</v>
      </c>
      <c r="AT173" s="18" t="s">
        <v>175</v>
      </c>
      <c r="AU173" s="18" t="s">
        <v>87</v>
      </c>
      <c r="AY173" s="18" t="s">
        <v>174</v>
      </c>
      <c r="BE173" s="112">
        <f>IF(U173="základná",N173,0)</f>
        <v>0</v>
      </c>
      <c r="BF173" s="112">
        <f>IF(U173="znížená",N173,0)</f>
        <v>0</v>
      </c>
      <c r="BG173" s="112">
        <f>IF(U173="zákl. prenesená",N173,0)</f>
        <v>0</v>
      </c>
      <c r="BH173" s="112">
        <f>IF(U173="zníž. prenesená",N173,0)</f>
        <v>0</v>
      </c>
      <c r="BI173" s="112">
        <f>IF(U173="nulová",N173,0)</f>
        <v>0</v>
      </c>
      <c r="BJ173" s="18" t="s">
        <v>87</v>
      </c>
      <c r="BK173" s="112">
        <f>ROUND(L173*K173,2)</f>
        <v>0</v>
      </c>
      <c r="BL173" s="18" t="s">
        <v>179</v>
      </c>
      <c r="BM173" s="18" t="s">
        <v>653</v>
      </c>
    </row>
    <row r="174" spans="2:65" s="1" customFormat="1" ht="22.5" customHeight="1">
      <c r="B174" s="136"/>
      <c r="C174" s="165" t="s">
        <v>880</v>
      </c>
      <c r="D174" s="165" t="s">
        <v>175</v>
      </c>
      <c r="E174" s="166" t="s">
        <v>1210</v>
      </c>
      <c r="F174" s="239" t="s">
        <v>1211</v>
      </c>
      <c r="G174" s="239"/>
      <c r="H174" s="239"/>
      <c r="I174" s="239"/>
      <c r="J174" s="167" t="s">
        <v>1212</v>
      </c>
      <c r="K174" s="168">
        <v>1</v>
      </c>
      <c r="L174" s="240">
        <v>0</v>
      </c>
      <c r="M174" s="240"/>
      <c r="N174" s="241">
        <f>ROUND(L174*K174,2)</f>
        <v>0</v>
      </c>
      <c r="O174" s="241"/>
      <c r="P174" s="241"/>
      <c r="Q174" s="241"/>
      <c r="R174" s="139"/>
      <c r="T174" s="169" t="s">
        <v>5</v>
      </c>
      <c r="U174" s="43" t="s">
        <v>42</v>
      </c>
      <c r="V174" s="35"/>
      <c r="W174" s="170">
        <f>V174*K174</f>
        <v>0</v>
      </c>
      <c r="X174" s="170">
        <v>0</v>
      </c>
      <c r="Y174" s="170">
        <f>X174*K174</f>
        <v>0</v>
      </c>
      <c r="Z174" s="170">
        <v>0</v>
      </c>
      <c r="AA174" s="171">
        <f>Z174*K174</f>
        <v>0</v>
      </c>
      <c r="AR174" s="18" t="s">
        <v>179</v>
      </c>
      <c r="AT174" s="18" t="s">
        <v>175</v>
      </c>
      <c r="AU174" s="18" t="s">
        <v>87</v>
      </c>
      <c r="AY174" s="18" t="s">
        <v>174</v>
      </c>
      <c r="BE174" s="112">
        <f>IF(U174="základná",N174,0)</f>
        <v>0</v>
      </c>
      <c r="BF174" s="112">
        <f>IF(U174="znížená",N174,0)</f>
        <v>0</v>
      </c>
      <c r="BG174" s="112">
        <f>IF(U174="zákl. prenesená",N174,0)</f>
        <v>0</v>
      </c>
      <c r="BH174" s="112">
        <f>IF(U174="zníž. prenesená",N174,0)</f>
        <v>0</v>
      </c>
      <c r="BI174" s="112">
        <f>IF(U174="nulová",N174,0)</f>
        <v>0</v>
      </c>
      <c r="BJ174" s="18" t="s">
        <v>87</v>
      </c>
      <c r="BK174" s="112">
        <f>ROUND(L174*K174,2)</f>
        <v>0</v>
      </c>
      <c r="BL174" s="18" t="s">
        <v>179</v>
      </c>
      <c r="BM174" s="18" t="s">
        <v>1213</v>
      </c>
    </row>
    <row r="175" spans="2:65" s="1" customFormat="1" ht="49.95" customHeight="1">
      <c r="B175" s="34"/>
      <c r="C175" s="35"/>
      <c r="D175" s="156" t="s">
        <v>288</v>
      </c>
      <c r="E175" s="35"/>
      <c r="F175" s="35"/>
      <c r="G175" s="35"/>
      <c r="H175" s="35"/>
      <c r="I175" s="35"/>
      <c r="J175" s="35"/>
      <c r="K175" s="35"/>
      <c r="L175" s="35"/>
      <c r="M175" s="35"/>
      <c r="N175" s="230">
        <f>BK175</f>
        <v>0</v>
      </c>
      <c r="O175" s="231"/>
      <c r="P175" s="231"/>
      <c r="Q175" s="231"/>
      <c r="R175" s="36"/>
      <c r="T175" s="176"/>
      <c r="U175" s="55"/>
      <c r="V175" s="55"/>
      <c r="W175" s="55"/>
      <c r="X175" s="55"/>
      <c r="Y175" s="55"/>
      <c r="Z175" s="55"/>
      <c r="AA175" s="57"/>
      <c r="AT175" s="18" t="s">
        <v>74</v>
      </c>
      <c r="AU175" s="18" t="s">
        <v>75</v>
      </c>
      <c r="AY175" s="18" t="s">
        <v>289</v>
      </c>
      <c r="BK175" s="112">
        <v>0</v>
      </c>
    </row>
    <row r="176" spans="2:65" s="1" customFormat="1" ht="6.9" customHeight="1">
      <c r="B176" s="58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60"/>
    </row>
  </sheetData>
  <mergeCells count="202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N106:Q106"/>
    <mergeCell ref="L108:Q108"/>
    <mergeCell ref="C114:Q114"/>
    <mergeCell ref="F116:P116"/>
    <mergeCell ref="F117:P117"/>
    <mergeCell ref="F118:P118"/>
    <mergeCell ref="M120:P120"/>
    <mergeCell ref="M122:Q122"/>
    <mergeCell ref="M123:Q123"/>
    <mergeCell ref="F125:I125"/>
    <mergeCell ref="L125:M125"/>
    <mergeCell ref="N125:Q125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6:I136"/>
    <mergeCell ref="L136:M136"/>
    <mergeCell ref="N136:Q136"/>
    <mergeCell ref="F137:I137"/>
    <mergeCell ref="L137:M137"/>
    <mergeCell ref="N137:Q137"/>
    <mergeCell ref="F139:I139"/>
    <mergeCell ref="L139:M139"/>
    <mergeCell ref="N139:Q139"/>
    <mergeCell ref="F140:I140"/>
    <mergeCell ref="L140:M140"/>
    <mergeCell ref="N140:Q140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70:I170"/>
    <mergeCell ref="L170:M170"/>
    <mergeCell ref="N170:Q170"/>
    <mergeCell ref="F171:I171"/>
    <mergeCell ref="L171:M171"/>
    <mergeCell ref="N171:Q171"/>
    <mergeCell ref="N169:Q169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N175:Q175"/>
    <mergeCell ref="H1:K1"/>
    <mergeCell ref="S2:AC2"/>
    <mergeCell ref="N126:Q126"/>
    <mergeCell ref="N127:Q127"/>
    <mergeCell ref="N128:Q128"/>
    <mergeCell ref="N135:Q135"/>
    <mergeCell ref="N138:Q138"/>
    <mergeCell ref="N141:Q141"/>
    <mergeCell ref="N150:Q150"/>
    <mergeCell ref="N154:Q154"/>
    <mergeCell ref="N160:Q160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8:I168"/>
    <mergeCell ref="L168:M168"/>
    <mergeCell ref="N168:Q168"/>
  </mergeCells>
  <hyperlinks>
    <hyperlink ref="F1:G1" location="C2" display="1) Krycí list rozpočtu" xr:uid="{00000000-0004-0000-0800-000000000000}"/>
    <hyperlink ref="H1:K1" location="C87" display="2) Rekapitulácia rozpočtu" xr:uid="{00000000-0004-0000-0800-000001000000}"/>
    <hyperlink ref="L1" location="C125" display="3) Rozpočet" xr:uid="{00000000-0004-0000-0800-000002000000}"/>
    <hyperlink ref="S1:T1" location="'Rekapitulácia stavby'!C2" display="Rekapitulácia stavby" xr:uid="{00000000-0004-0000-08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22</vt:i4>
      </vt:variant>
    </vt:vector>
  </HeadingPairs>
  <TitlesOfParts>
    <vt:vector size="33" baseType="lpstr">
      <vt:lpstr>Rekapitulácia stavby</vt:lpstr>
      <vt:lpstr>01 PA - Architektúra</vt:lpstr>
      <vt:lpstr>02UKA - Ústredné kúrenie</vt:lpstr>
      <vt:lpstr>03SP - Spevnené plochy</vt:lpstr>
      <vt:lpstr>01 - Architektúra</vt:lpstr>
      <vt:lpstr>02 - Ústredné kúrenie</vt:lpstr>
      <vt:lpstr>03 - Zdravotechnika</vt:lpstr>
      <vt:lpstr>04 - Dažďová kanalizácia</vt:lpstr>
      <vt:lpstr>05 - Silnoprúdové rozvody</vt:lpstr>
      <vt:lpstr>06 - Spevnené plochy</vt:lpstr>
      <vt:lpstr>03 DI - Detské ihrisko</vt:lpstr>
      <vt:lpstr>'01 - Architektúra'!Názvy_tlače</vt:lpstr>
      <vt:lpstr>'01 PA - Architektúra'!Názvy_tlače</vt:lpstr>
      <vt:lpstr>'02 - Ústredné kúrenie'!Názvy_tlače</vt:lpstr>
      <vt:lpstr>'02UKA - Ústredné kúrenie'!Názvy_tlače</vt:lpstr>
      <vt:lpstr>'03 - Zdravotechnika'!Názvy_tlače</vt:lpstr>
      <vt:lpstr>'03 DI - Detské ihrisko'!Názvy_tlače</vt:lpstr>
      <vt:lpstr>'03SP - Spevnené plochy'!Názvy_tlače</vt:lpstr>
      <vt:lpstr>'04 - Dažďová kanalizácia'!Názvy_tlače</vt:lpstr>
      <vt:lpstr>'05 - Silnoprúdové rozvody'!Názvy_tlače</vt:lpstr>
      <vt:lpstr>'06 - Spevnené plochy'!Názvy_tlače</vt:lpstr>
      <vt:lpstr>'Rekapitulácia stavby'!Názvy_tlače</vt:lpstr>
      <vt:lpstr>'01 - Architektúra'!Oblasť_tlače</vt:lpstr>
      <vt:lpstr>'01 PA - Architektúra'!Oblasť_tlače</vt:lpstr>
      <vt:lpstr>'02 - Ústredné kúrenie'!Oblasť_tlače</vt:lpstr>
      <vt:lpstr>'02UKA - Ústredné kúrenie'!Oblasť_tlače</vt:lpstr>
      <vt:lpstr>'03 - Zdravotechnika'!Oblasť_tlače</vt:lpstr>
      <vt:lpstr>'03 DI - Detské ihrisko'!Oblasť_tlače</vt:lpstr>
      <vt:lpstr>'03SP - Spevnené plochy'!Oblasť_tlače</vt:lpstr>
      <vt:lpstr>'04 - Dažďová kanalizácia'!Oblasť_tlače</vt:lpstr>
      <vt:lpstr>'05 - Silnoprúdové rozvody'!Oblasť_tlače</vt:lpstr>
      <vt:lpstr>'06 - Spevnené plochy'!Oblasť_tlače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admin-PC\admin</dc:creator>
  <cp:lastModifiedBy>daniela</cp:lastModifiedBy>
  <cp:lastPrinted>2017-07-11T08:25:47Z</cp:lastPrinted>
  <dcterms:created xsi:type="dcterms:W3CDTF">2017-07-10T21:06:39Z</dcterms:created>
  <dcterms:modified xsi:type="dcterms:W3CDTF">2018-06-08T12:06:59Z</dcterms:modified>
</cp:coreProperties>
</file>